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5480" windowHeight="11640" tabRatio="819" activeTab="9"/>
  </bookViews>
  <sheets>
    <sheet name="66-521" sheetId="1" r:id="rId1"/>
    <sheet name="TC 66-204 page 1" sheetId="2" r:id="rId2"/>
    <sheet name="TC 66-204 page 2" sheetId="3" r:id="rId3"/>
    <sheet name="TC 66-204 page 3" sheetId="4" r:id="rId4"/>
    <sheet name="TC 66-204 page 4" sheetId="5" r:id="rId5"/>
    <sheet name="Reclamation" sheetId="6" r:id="rId6"/>
    <sheet name="TC 66-204 page 5 Add. Items" sheetId="7" state="hidden" r:id="rId7"/>
    <sheet name="TC 66-204 page 6 Add. Items" sheetId="8" state="hidden" r:id="rId8"/>
    <sheet name="Rate Classifications" sheetId="9" r:id="rId9"/>
    <sheet name="Drilling" sheetId="10" r:id="rId10"/>
    <sheet name="Testing" sheetId="11" state="hidden" r:id="rId11"/>
    <sheet name="Engineering" sheetId="12" state="hidden" r:id="rId12"/>
    <sheet name="Additional Items" sheetId="13" state="hidden" r:id="rId13"/>
    <sheet name="Gint Worksheet" sheetId="14" state="hidden" r:id="rId14"/>
  </sheets>
  <definedNames>
    <definedName name="_xlnm.Print_Area" localSheetId="0">'66-521'!$A$1:$M$226</definedName>
    <definedName name="_xlnm.Print_Area" localSheetId="12">'Additional Items'!$A$1:$W$290</definedName>
    <definedName name="_xlnm.Print_Area" localSheetId="9">'Drilling'!$A$1:$K$365,'Drilling'!$L$64:$U$123</definedName>
    <definedName name="_xlnm.Print_Area" localSheetId="11">'Engineering'!$A$1:$K$145,'Engineering'!$L$55:$S$101</definedName>
    <definedName name="_xlnm.Print_Area" localSheetId="8">'Rate Classifications'!$A$1:$U$48</definedName>
    <definedName name="_xlnm.Print_Area" localSheetId="5">'Reclamation'!$A$1:$U$66</definedName>
    <definedName name="_xlnm.Print_Area" localSheetId="1">'TC 66-204 page 1'!$A$1:$S$145</definedName>
    <definedName name="_xlnm.Print_Area" localSheetId="2">'TC 66-204 page 2'!$A$1:$T$145</definedName>
    <definedName name="_xlnm.Print_Area" localSheetId="3">'TC 66-204 page 3'!$A$1:$U$145</definedName>
    <definedName name="_xlnm.Print_Area" localSheetId="4">'TC 66-204 page 4'!$A$1:$Z$89</definedName>
    <definedName name="_xlnm.Print_Area" localSheetId="6">'TC 66-204 page 5 Add. Items'!$A$1:$U$29</definedName>
    <definedName name="_xlnm.Print_Area" localSheetId="7">'TC 66-204 page 6 Add. Items'!$A$1:$AA$44</definedName>
    <definedName name="_xlnm.Print_Area" localSheetId="10">'Testing'!$A$1:$K$300,'Testing'!$L$1:$V$66</definedName>
  </definedNames>
  <calcPr fullCalcOnLoad="1"/>
</workbook>
</file>

<file path=xl/sharedStrings.xml><?xml version="1.0" encoding="utf-8"?>
<sst xmlns="http://schemas.openxmlformats.org/spreadsheetml/2006/main" count="2577" uniqueCount="773">
  <si>
    <t>Rock Coring</t>
  </si>
  <si>
    <t>a. Labor Costs</t>
  </si>
  <si>
    <t>Audited Wage Rate</t>
  </si>
  <si>
    <t>Hr/day</t>
  </si>
  <si>
    <t>OT Rate</t>
  </si>
  <si>
    <t>Sub-Total</t>
  </si>
  <si>
    <t>Driller</t>
  </si>
  <si>
    <t>Helper</t>
  </si>
  <si>
    <t>per day</t>
  </si>
  <si>
    <t>b. Personnel Expenses</t>
  </si>
  <si>
    <t>Men</t>
  </si>
  <si>
    <t>Per-Diem</t>
  </si>
  <si>
    <t>Dbl Occupancy</t>
  </si>
  <si>
    <t>Rooms</t>
  </si>
  <si>
    <t>Cost</t>
  </si>
  <si>
    <t>Factor</t>
  </si>
  <si>
    <t>Miles/day</t>
  </si>
  <si>
    <t>Mileage</t>
  </si>
  <si>
    <t># Trucks</t>
  </si>
  <si>
    <t>Cost/Hr</t>
  </si>
  <si>
    <t>Hr/Day</t>
  </si>
  <si>
    <t># Pumps</t>
  </si>
  <si>
    <t>Total</t>
  </si>
  <si>
    <t>Production Rates</t>
  </si>
  <si>
    <t>Rock Sounding</t>
  </si>
  <si>
    <t>Moisture Content</t>
  </si>
  <si>
    <t>Bag Sample</t>
  </si>
  <si>
    <t>Standard Penetration Test</t>
  </si>
  <si>
    <t>Thin-Walled Tube Sample</t>
  </si>
  <si>
    <t>Field Vane Shear Test</t>
  </si>
  <si>
    <t>Cased Observation Well</t>
  </si>
  <si>
    <t>Hole for SI Casing</t>
  </si>
  <si>
    <t>$$/Foot</t>
  </si>
  <si>
    <t xml:space="preserve">Caps </t>
  </si>
  <si>
    <t>1 per 10'</t>
  </si>
  <si>
    <t>per hour</t>
  </si>
  <si>
    <t>Avg. Depth</t>
  </si>
  <si>
    <t xml:space="preserve">Labor </t>
  </si>
  <si>
    <t>Time</t>
  </si>
  <si>
    <t>Drill Cost</t>
  </si>
  <si>
    <t>Labor</t>
  </si>
  <si>
    <t># Boxes</t>
  </si>
  <si>
    <t>Sealing Bore Holes</t>
  </si>
  <si>
    <t>Cost/Ft.</t>
  </si>
  <si>
    <t>Fixed Fee</t>
  </si>
  <si>
    <t>Local Governments</t>
  </si>
  <si>
    <t>Education Institutions</t>
  </si>
  <si>
    <t>Railroads</t>
  </si>
  <si>
    <t>Park Services</t>
  </si>
  <si>
    <t>Corps of Engineers</t>
  </si>
  <si>
    <t># Holes</t>
  </si>
  <si>
    <t>$$</t>
  </si>
  <si>
    <t>51-150</t>
  </si>
  <si>
    <t>151-300</t>
  </si>
  <si>
    <t>300+</t>
  </si>
  <si>
    <t>Rate</t>
  </si>
  <si>
    <t>Sub-Cost</t>
  </si>
  <si>
    <t>Subtotal</t>
  </si>
  <si>
    <t>Dozer</t>
  </si>
  <si>
    <t>per foot</t>
  </si>
  <si>
    <t>per sample</t>
  </si>
  <si>
    <t>per test</t>
  </si>
  <si>
    <t>Region 2</t>
  </si>
  <si>
    <t>per well</t>
  </si>
  <si>
    <t>Hr/Parcels</t>
  </si>
  <si>
    <t># Parcels</t>
  </si>
  <si>
    <t>Pavement Cores</t>
  </si>
  <si>
    <t>Hrs</t>
  </si>
  <si>
    <t>Geologist</t>
  </si>
  <si>
    <t xml:space="preserve">Visual Inspection </t>
  </si>
  <si>
    <t>Hr/Test</t>
  </si>
  <si>
    <t># Tests</t>
  </si>
  <si>
    <t>Lab Tech</t>
  </si>
  <si>
    <t>Project Engineer</t>
  </si>
  <si>
    <t>Project Manager</t>
  </si>
  <si>
    <t>LRFD</t>
  </si>
  <si>
    <t>Hr/Sheet</t>
  </si>
  <si>
    <t># Sheets</t>
  </si>
  <si>
    <t>Drafting Technician</t>
  </si>
  <si>
    <t>Roadway Boring Plan</t>
  </si>
  <si>
    <t>Review Previous Information and Mapping</t>
  </si>
  <si>
    <t>Culvert Boring Plan (2.0 Hrs per Culvert)</t>
  </si>
  <si>
    <t>Bridge Boring Plan (4.0 Hrs per Bridge)</t>
  </si>
  <si>
    <t>Hours</t>
  </si>
  <si>
    <t>Sub-total</t>
  </si>
  <si>
    <t>Wall Boring Plan (3.0 Hrs per Wall)</t>
  </si>
  <si>
    <t>Roadway Plan Review</t>
  </si>
  <si>
    <t>Culvert Plan Review (0.5 Hrs per Culvert)</t>
  </si>
  <si>
    <t>Bridge Plan Review (1.0 Hrs per Bridge)</t>
  </si>
  <si>
    <t>Wall Plan Review (1.0 Hrs. per Wall)</t>
  </si>
  <si>
    <t>Mile/Trip</t>
  </si>
  <si>
    <t>Per Meeting</t>
  </si>
  <si>
    <t>Layout and Pickup of Cores</t>
  </si>
  <si>
    <t>(0.5 Hr per section)</t>
  </si>
  <si>
    <t>Structure Testing and Analysis Requests</t>
  </si>
  <si>
    <t>Develop Geotechnical Notes</t>
  </si>
  <si>
    <t xml:space="preserve">Design Team Interaction and project </t>
  </si>
  <si>
    <t>Review Prior to Meetings</t>
  </si>
  <si>
    <t>Develop Roadway Report</t>
  </si>
  <si>
    <t>Evaluate Cut Slopes</t>
  </si>
  <si>
    <t>(2 Hrs per section)</t>
  </si>
  <si>
    <t>Review Geologic Mapping</t>
  </si>
  <si>
    <t>Report Development of Alignment</t>
  </si>
  <si>
    <t>Total Hours of 1 and 2 X 20%</t>
  </si>
  <si>
    <t xml:space="preserve"> </t>
  </si>
  <si>
    <t xml:space="preserve">Flat Bed Truck </t>
  </si>
  <si>
    <t>Miles</t>
  </si>
  <si>
    <t>Pallets</t>
  </si>
  <si>
    <t>40 boxes per pallet</t>
  </si>
  <si>
    <t>Cost Per</t>
  </si>
  <si>
    <t>Lump Sum</t>
  </si>
  <si>
    <t>Audited Rate</t>
  </si>
  <si>
    <t>Tabulation Sheet</t>
  </si>
  <si>
    <t>Unit Price</t>
  </si>
  <si>
    <t># of Units</t>
  </si>
  <si>
    <t># Nights</t>
  </si>
  <si>
    <t>Page Total</t>
  </si>
  <si>
    <t>per tube</t>
  </si>
  <si>
    <t>per analysis</t>
  </si>
  <si>
    <t># Samples</t>
  </si>
  <si>
    <t>Estimate Total</t>
  </si>
  <si>
    <t>Sheet Total</t>
  </si>
  <si>
    <t xml:space="preserve">CLASSIFICATIONS AND PERCENTAGES </t>
  </si>
  <si>
    <t>COUNTY</t>
  </si>
  <si>
    <t>CONSULTANT</t>
  </si>
  <si>
    <t>PROJECT</t>
  </si>
  <si>
    <t>ITEM NO.</t>
  </si>
  <si>
    <t>POSITION</t>
  </si>
  <si>
    <t>AVG.</t>
  </si>
  <si>
    <t xml:space="preserve">             ITEM</t>
  </si>
  <si>
    <t xml:space="preserve">              ITEM</t>
  </si>
  <si>
    <t xml:space="preserve">               ITEM</t>
  </si>
  <si>
    <t xml:space="preserve">          ITEM</t>
  </si>
  <si>
    <t xml:space="preserve">RATE </t>
  </si>
  <si>
    <t>TOTAL</t>
  </si>
  <si>
    <t>Laboratory Testing:  Analysis and Review</t>
  </si>
  <si>
    <t>KYTC Published Rates</t>
  </si>
  <si>
    <t>Per Diem</t>
  </si>
  <si>
    <t>Lodging</t>
  </si>
  <si>
    <t>per night</t>
  </si>
  <si>
    <t>4 X 4 Pickup Mileage</t>
  </si>
  <si>
    <t>per mile</t>
  </si>
  <si>
    <t>KYTC</t>
  </si>
  <si>
    <t>KYTC Mileage Rate</t>
  </si>
  <si>
    <t>KENTUCKY TRANSPORTATION CABINET</t>
  </si>
  <si>
    <t>Division of Structural Design</t>
  </si>
  <si>
    <t>Geotechnical Branch</t>
  </si>
  <si>
    <t>UNIT COST ITEMS FOR GEOTECHNICAL SERVICES</t>
  </si>
  <si>
    <t>MARS #</t>
  </si>
  <si>
    <t>REGION #</t>
  </si>
  <si>
    <t>RANK</t>
  </si>
  <si>
    <t>ESTIMATE #</t>
  </si>
  <si>
    <t>UNIT PRICE</t>
  </si>
  <si>
    <t>$</t>
  </si>
  <si>
    <t>x</t>
  </si>
  <si>
    <t>=</t>
  </si>
  <si>
    <t>lump sum</t>
  </si>
  <si>
    <t>per invoice</t>
  </si>
  <si>
    <t>per location</t>
  </si>
  <si>
    <t>per sheet</t>
  </si>
  <si>
    <t>per meeting</t>
  </si>
  <si>
    <t>TOTAL THIS ESTIMATE</t>
  </si>
  <si>
    <t>ACCUMULATED TOTAL ESTIMATES</t>
  </si>
  <si>
    <t>THROUGH</t>
  </si>
  <si>
    <t>FIRM NAME</t>
  </si>
  <si>
    <t>SIGNED</t>
  </si>
  <si>
    <t>DATE</t>
  </si>
  <si>
    <t>TC 66-521</t>
  </si>
  <si>
    <t>Rev. 7/08</t>
  </si>
  <si>
    <t>DRILL REGION</t>
  </si>
  <si>
    <t>Production Rates Region 3</t>
  </si>
  <si>
    <t>Production Rates Region 2</t>
  </si>
  <si>
    <t>Production Rates Region 1</t>
  </si>
  <si>
    <t>ESTIMATED WORK END DATE</t>
  </si>
  <si>
    <t>ESTIMATED WORK BEGIN DATE</t>
  </si>
  <si>
    <t>MIDDLE OF WORK DATE</t>
  </si>
  <si>
    <t>FYE DATE OF AUDITED RATES</t>
  </si>
  <si>
    <t>DIFFERENNCE IN YEARS</t>
  </si>
  <si>
    <t>ESSCALATION PER YEAR</t>
  </si>
  <si>
    <t xml:space="preserve">ALLOWABLE ESCALATION </t>
  </si>
  <si>
    <t>ESC</t>
  </si>
  <si>
    <t>CADD Technician</t>
  </si>
  <si>
    <t>Drill Crew Assistant</t>
  </si>
  <si>
    <t>Engineering Technician</t>
  </si>
  <si>
    <t>Senior Driller</t>
  </si>
  <si>
    <t>Senior Engineer</t>
  </si>
  <si>
    <t>OVERHEAD RATE</t>
  </si>
  <si>
    <t>LOADED</t>
  </si>
  <si>
    <t>Senior Geologist</t>
  </si>
  <si>
    <t>Administrative Assistant</t>
  </si>
  <si>
    <t>per box</t>
  </si>
  <si>
    <t>per week</t>
  </si>
  <si>
    <t># days</t>
  </si>
  <si>
    <t xml:space="preserve">Lodging </t>
  </si>
  <si>
    <t>Meals</t>
  </si>
  <si>
    <t>per trip</t>
  </si>
  <si>
    <t>per day/per person</t>
  </si>
  <si>
    <t>Feet logged in 8 hrs</t>
  </si>
  <si>
    <t>Develop Structure Reports</t>
  </si>
  <si>
    <t>per day\</t>
  </si>
  <si>
    <t>per person</t>
  </si>
  <si>
    <t>per project</t>
  </si>
  <si>
    <t>Director of Structural Design</t>
  </si>
  <si>
    <t>correspondence</t>
  </si>
  <si>
    <t>per report</t>
  </si>
  <si>
    <t>TC 66-204</t>
  </si>
  <si>
    <t>REV 6/07</t>
  </si>
  <si>
    <t xml:space="preserve">    TABULATION OF QUANTITIES FOR INVOICES</t>
  </si>
  <si>
    <t>County</t>
  </si>
  <si>
    <t>Region #</t>
  </si>
  <si>
    <t>Rank #</t>
  </si>
  <si>
    <t>Agreement #</t>
  </si>
  <si>
    <t>Estimate #</t>
  </si>
  <si>
    <t>Item #</t>
  </si>
  <si>
    <t>HOLE NO.</t>
  </si>
  <si>
    <t>STATION</t>
  </si>
  <si>
    <t>OFFSET</t>
  </si>
  <si>
    <t>ROCK CORING</t>
  </si>
  <si>
    <t>ROCK CORING ON FLOATING EQUIPMENT</t>
  </si>
  <si>
    <t>ROCK SOUNDING</t>
  </si>
  <si>
    <t>ROCK SOUNDING ON FLOATING EQUIPMENT</t>
  </si>
  <si>
    <t xml:space="preserve">VISUAL INSPECTION AND LOGGING ROCK EXPOSURES </t>
  </si>
  <si>
    <t>BAG SAMPLE</t>
  </si>
  <si>
    <t>STANDARD PENETRATION TEST</t>
  </si>
  <si>
    <t>STANDARD PENETRATION TEST ON FLOATING EQUIPMENT</t>
  </si>
  <si>
    <t>THIN-WALLED TUBE SAMPLE</t>
  </si>
  <si>
    <t>THIN-WALLED TUBE SAMPLE ON FLOATING EQUIPMENT</t>
  </si>
  <si>
    <t>FIELD VANE SHEAR TEST</t>
  </si>
  <si>
    <t>FIELD VANE SHEAR TEST ON FLOATING EQUIPMENT</t>
  </si>
  <si>
    <t>CASED OBSERVATION WELL</t>
  </si>
  <si>
    <t>DRILL HOLE FOR SLOPE INCLINOMETER CASING</t>
  </si>
  <si>
    <t>PAVEMENT CORES</t>
  </si>
  <si>
    <t>GROUTING INTERVALS 6" AUGER</t>
  </si>
  <si>
    <t>Sheet</t>
  </si>
  <si>
    <t>This Estimate</t>
  </si>
  <si>
    <t>All Estimates</t>
  </si>
  <si>
    <t>TABULATION OF QUANTITIES FOR INVOICES</t>
  </si>
  <si>
    <t>GROUTING INTERVALS 4" AUGER</t>
  </si>
  <si>
    <t>GROUTING INTERVALS ROCK CORE</t>
  </si>
  <si>
    <t>MOISTURE CONTENT SAMPLE</t>
  </si>
  <si>
    <t>MOISTURE CONTENT TEST</t>
  </si>
  <si>
    <t>LOGGING ROCK CORE</t>
  </si>
  <si>
    <t>SOIL CLASSIFICATION</t>
  </si>
  <si>
    <t>WASH AND SIEVE GRADATIONS</t>
  </si>
  <si>
    <t>MOISTURE / DENSITY, CBR, SOIL CLASSIFICATION</t>
  </si>
  <si>
    <t>MOISTURE / DENSITY TEST</t>
  </si>
  <si>
    <t>SLAKE DURABILITY AND JAR SLAKE TEST</t>
  </si>
  <si>
    <t>UNCONFINED COMPRESSION TEST ON SOIL</t>
  </si>
  <si>
    <t>UNCONFINED COMPRESSION TEST ON ROCK</t>
  </si>
  <si>
    <t>ONE-DIMENSIONAL CONSOLIDATION TEST</t>
  </si>
  <si>
    <t>CONSOLIDATED-UNDRAINED TRIAXIAL TEST</t>
  </si>
  <si>
    <t>UNCONSOLIDATED-UNDRAINED TRIAXIAL TEST</t>
  </si>
  <si>
    <t>SETTLEMENT ANALYSES</t>
  </si>
  <si>
    <t>WAVE EQUATION DRIVEABILITY ANALYSES</t>
  </si>
  <si>
    <t>NEGATIVE SKIN FRICTION ANALYSES</t>
  </si>
  <si>
    <t>BEARING CAPACITY ANALYSES</t>
  </si>
  <si>
    <t>RETAINING WALL ANALYSES</t>
  </si>
  <si>
    <t>DOZER WORKING TIME</t>
  </si>
  <si>
    <t>TRACKHOE WORKING TIME</t>
  </si>
  <si>
    <t xml:space="preserve"> Geotechnical Branch</t>
  </si>
  <si>
    <t xml:space="preserve"> Rock Core Floating Equipment</t>
  </si>
  <si>
    <t xml:space="preserve"> Rock Coring </t>
  </si>
  <si>
    <t xml:space="preserve"> Rock Sounding</t>
  </si>
  <si>
    <t xml:space="preserve"> Rock Sounding Floating Equipment</t>
  </si>
  <si>
    <t xml:space="preserve"> Standard Penetration Test</t>
  </si>
  <si>
    <t xml:space="preserve"> SPT on Floating Equipment</t>
  </si>
  <si>
    <t xml:space="preserve"> Thin-Walled Tube Sample</t>
  </si>
  <si>
    <t xml:space="preserve"> Field Vane Shear Test</t>
  </si>
  <si>
    <t xml:space="preserve"> Field Vane Shear Test on Floating</t>
  </si>
  <si>
    <t xml:space="preserve"> Cased Observation Well</t>
  </si>
  <si>
    <t xml:space="preserve"> Drill Hole for Slope Inclinometer Casing</t>
  </si>
  <si>
    <t xml:space="preserve"> Pavement Cores</t>
  </si>
  <si>
    <t xml:space="preserve"> Grouting Intervals, 6 Inch Auger</t>
  </si>
  <si>
    <t xml:space="preserve"> Grouting Intervals, 4 Inch Auger</t>
  </si>
  <si>
    <t xml:space="preserve"> Grouting Intervals, Rock Core</t>
  </si>
  <si>
    <t xml:space="preserve"> Moisture Content Sample</t>
  </si>
  <si>
    <t xml:space="preserve"> Bag Sample</t>
  </si>
  <si>
    <t xml:space="preserve"> Visual Inspection and Logging</t>
  </si>
  <si>
    <t xml:space="preserve"> Logging Cores (250 ft per 8 hrs)</t>
  </si>
  <si>
    <t xml:space="preserve"> Site Reviews Travel</t>
  </si>
  <si>
    <t xml:space="preserve"> Site Reviews Mileage</t>
  </si>
  <si>
    <t xml:space="preserve"> Publication of Reports</t>
  </si>
  <si>
    <t xml:space="preserve"> Report Writing</t>
  </si>
  <si>
    <t xml:space="preserve"> Drafting</t>
  </si>
  <si>
    <t xml:space="preserve"> Interim Meetings</t>
  </si>
  <si>
    <t xml:space="preserve"> Rock Core Meeting</t>
  </si>
  <si>
    <t xml:space="preserve"> Local Meetings</t>
  </si>
  <si>
    <t xml:space="preserve"> Preliminary Plans</t>
  </si>
  <si>
    <t xml:space="preserve"> Rental Equipment</t>
  </si>
  <si>
    <t xml:space="preserve"> Guardrail Removal</t>
  </si>
  <si>
    <t xml:space="preserve"> Subcontracted Traffic Control</t>
  </si>
  <si>
    <t xml:space="preserve"> Traffic Control (In-House)</t>
  </si>
  <si>
    <t xml:space="preserve"> Reclamation  :  Activity</t>
  </si>
  <si>
    <t xml:space="preserve"> Reclamation  :  Material Cost</t>
  </si>
  <si>
    <t xml:space="preserve"> Towboat and /or Barge &amp; crew</t>
  </si>
  <si>
    <t xml:space="preserve"> Weekly Mobilization</t>
  </si>
  <si>
    <t xml:space="preserve"> Mobilization/Demobilization of</t>
  </si>
  <si>
    <t xml:space="preserve"> Mobilization/Demobilization of </t>
  </si>
  <si>
    <t xml:space="preserve"> Mobilization/Demobilization of Drill Eq.</t>
  </si>
  <si>
    <t xml:space="preserve"> Water Hauling</t>
  </si>
  <si>
    <t xml:space="preserve"> Dozer Working Time</t>
  </si>
  <si>
    <t xml:space="preserve"> Retaining Wall Analysis</t>
  </si>
  <si>
    <t xml:space="preserve"> Bearing Capacity Analysis</t>
  </si>
  <si>
    <t xml:space="preserve"> Negative Skin Friction Analysis</t>
  </si>
  <si>
    <t xml:space="preserve"> Deep Foundation Analysis</t>
  </si>
  <si>
    <t xml:space="preserve"> Settlement Analysis</t>
  </si>
  <si>
    <t xml:space="preserve"> Slope Stability Analysis</t>
  </si>
  <si>
    <t xml:space="preserve"> Falling Head Permeability Test</t>
  </si>
  <si>
    <t xml:space="preserve"> Constant Head Permeability Test</t>
  </si>
  <si>
    <t xml:space="preserve"> Direct Shear Test  (Large Scale)</t>
  </si>
  <si>
    <t xml:space="preserve"> Direct Shear Test</t>
  </si>
  <si>
    <t xml:space="preserve"> Remolding Sample for </t>
  </si>
  <si>
    <t xml:space="preserve"> Resilient Modulus Test</t>
  </si>
  <si>
    <t xml:space="preserve"> CU Triaxial Test  (Large Scale) with</t>
  </si>
  <si>
    <t xml:space="preserve"> CU Triaxial Test with</t>
  </si>
  <si>
    <t xml:space="preserve"> One Dimensional Consolidation</t>
  </si>
  <si>
    <t xml:space="preserve"> UU Triaxial Test</t>
  </si>
  <si>
    <t xml:space="preserve"> Unconfined Compression Test</t>
  </si>
  <si>
    <t xml:space="preserve"> Slake Durability Index and Jar Slake Test</t>
  </si>
  <si>
    <t xml:space="preserve"> Moisture Density</t>
  </si>
  <si>
    <t xml:space="preserve"> Moisture Density, CBR, and</t>
  </si>
  <si>
    <t xml:space="preserve"> Soil Classification</t>
  </si>
  <si>
    <t xml:space="preserve"> Moisture Content Test</t>
  </si>
  <si>
    <t xml:space="preserve"> Undisturbed Tube Extraction</t>
  </si>
  <si>
    <t xml:space="preserve">      Company Owned Dozer or Track Hoe</t>
  </si>
  <si>
    <t xml:space="preserve">      Subcontracted Dozer or Track Hoe</t>
  </si>
  <si>
    <t xml:space="preserve">      Company Owned Floating Eq.</t>
  </si>
  <si>
    <t xml:space="preserve">      (Subcontracted)</t>
  </si>
  <si>
    <t xml:space="preserve">      (In-House)</t>
  </si>
  <si>
    <t xml:space="preserve">      on Rock</t>
  </si>
  <si>
    <t xml:space="preserve">      on Cohesive Soil</t>
  </si>
  <si>
    <t xml:space="preserve">      on Granular Soil</t>
  </si>
  <si>
    <t xml:space="preserve">      Permeability or Triaxial Testing</t>
  </si>
  <si>
    <t xml:space="preserve">      Pore Pressure Measurements</t>
  </si>
  <si>
    <t xml:space="preserve">       on Soil</t>
  </si>
  <si>
    <t>Page 5 of 5</t>
  </si>
  <si>
    <t>Page 4 of 5</t>
  </si>
  <si>
    <t xml:space="preserve">      Rock Exposure</t>
  </si>
  <si>
    <t>CONSOLIDATED-UNDRAINED TRIAXIAL TEST (LARGE SCALE)</t>
  </si>
  <si>
    <t>RESILIENT MODULUS TEST</t>
  </si>
  <si>
    <t>UNDISTURBED TUBE EXTRACTION</t>
  </si>
  <si>
    <t>REMOLDING SAMPLE FOR PERMEABILITY OR TRAXIAL TESTING</t>
  </si>
  <si>
    <t>DIRECT SHEAR TEST</t>
  </si>
  <si>
    <t>DIRECT SHEAR TEST (LARGE SCALE)</t>
  </si>
  <si>
    <t>CONSTANT HEAD PERMEABILITY TEST ON GRANULAR SOIL</t>
  </si>
  <si>
    <t>FALLING HEAD PERMEABILITY ON COHESIVE SOIL</t>
  </si>
  <si>
    <t>FALLING HEAD PERMEABILITY TEST ON ROCK</t>
  </si>
  <si>
    <t>SLOPE STABILITY ANALYSIS</t>
  </si>
  <si>
    <t>DEEP FOUNDATION ANALYSIS</t>
  </si>
  <si>
    <t>WATER HAULING</t>
  </si>
  <si>
    <t>Page 4 of 4</t>
  </si>
  <si>
    <t>Page 3 of 4</t>
  </si>
  <si>
    <t>Page 2 of 4</t>
  </si>
  <si>
    <t xml:space="preserve">     Geotechnical Branch</t>
  </si>
  <si>
    <t xml:space="preserve">                                     Division of Structural Design           </t>
  </si>
  <si>
    <t xml:space="preserve">                                  KENTUCKY TRANSPORTATION CABINET             </t>
  </si>
  <si>
    <t xml:space="preserve">                          KENTUCKY TRANSPORTATION CABINET </t>
  </si>
  <si>
    <t xml:space="preserve">                           Division of Structural Design</t>
  </si>
  <si>
    <t xml:space="preserve">                      KENTUCKY TRANSPORTATION CABINET</t>
  </si>
  <si>
    <t xml:space="preserve">                       Division of Structural Design</t>
  </si>
  <si>
    <t xml:space="preserve">     Equipment</t>
  </si>
  <si>
    <t xml:space="preserve"> Thin Walled tubes on Floating</t>
  </si>
  <si>
    <t>Core Boxes</t>
  </si>
  <si>
    <t>Property Contacts</t>
  </si>
  <si>
    <t>Utility Coordination</t>
  </si>
  <si>
    <t xml:space="preserve"> GINT Production of Logs</t>
  </si>
  <si>
    <t xml:space="preserve"> Wash Gradation</t>
  </si>
  <si>
    <t>74. Drafting</t>
  </si>
  <si>
    <t>75. Report Writing</t>
  </si>
  <si>
    <t>70. Preliminary Plans</t>
  </si>
  <si>
    <t>71. Local Meetings</t>
  </si>
  <si>
    <t>72. Rock Core Meeting</t>
  </si>
  <si>
    <t>73. Interim Meetings</t>
  </si>
  <si>
    <t xml:space="preserve">76. Report Publication </t>
  </si>
  <si>
    <t>PRODUCTION OF GINT LOGS</t>
  </si>
  <si>
    <t>A. Labor Costs</t>
  </si>
  <si>
    <t>B. Personnel Expenses</t>
  </si>
  <si>
    <t>C. Equipment Costs</t>
  </si>
  <si>
    <t>B.  Personnel Expenses</t>
  </si>
  <si>
    <t>A.  Labor Costs</t>
  </si>
  <si>
    <t>A.   Labor Costs</t>
  </si>
  <si>
    <t>B.   Personnel Expenses</t>
  </si>
  <si>
    <t>C.   Equipment Costs</t>
  </si>
  <si>
    <t xml:space="preserve">           1)   Driller</t>
  </si>
  <si>
    <t xml:space="preserve">           2)   Helper</t>
  </si>
  <si>
    <t xml:space="preserve">           1)   Meals</t>
  </si>
  <si>
    <t xml:space="preserve">           2)   Lodging</t>
  </si>
  <si>
    <t xml:space="preserve">            1)   Driller</t>
  </si>
  <si>
    <t xml:space="preserve">            2)   Helper</t>
  </si>
  <si>
    <t xml:space="preserve">            1)   Meals</t>
  </si>
  <si>
    <t xml:space="preserve">            2)   Lodging</t>
  </si>
  <si>
    <t xml:space="preserve">            1)   Pickup</t>
  </si>
  <si>
    <t xml:space="preserve">            3)   Water Pump</t>
  </si>
  <si>
    <t xml:space="preserve">            2)   Drill</t>
  </si>
  <si>
    <t>C.   Equipment (Neglecting Cost of 3.c)</t>
  </si>
  <si>
    <t>D.   Cost of tube</t>
  </si>
  <si>
    <t>A.   Material Costs</t>
  </si>
  <si>
    <t>C.  Equipment (Neglecting Cost of 3.c)</t>
  </si>
  <si>
    <t>B.   Personnel Expenses- If Other than two man crew</t>
  </si>
  <si>
    <t>B.   Casing Installation</t>
  </si>
  <si>
    <t>D.   Materials (Cement)</t>
  </si>
  <si>
    <t xml:space="preserve">           1)   1" PVC Pipe</t>
  </si>
  <si>
    <t xml:space="preserve">           2)    Caps and Connectors</t>
  </si>
  <si>
    <t xml:space="preserve">           1)    Pipe Prep</t>
  </si>
  <si>
    <t xml:space="preserve">           1)    Dozer Operator</t>
  </si>
  <si>
    <t xml:space="preserve">                </t>
  </si>
  <si>
    <t xml:space="preserve">           1)    Meals</t>
  </si>
  <si>
    <t xml:space="preserve">           2)    Lodging</t>
  </si>
  <si>
    <t xml:space="preserve">C.   Equipment </t>
  </si>
  <si>
    <t xml:space="preserve">           1)   Operator</t>
  </si>
  <si>
    <t xml:space="preserve">           3)   7-day Reading</t>
  </si>
  <si>
    <t xml:space="preserve">           2)   Installation</t>
  </si>
  <si>
    <t xml:space="preserve">                                        </t>
  </si>
  <si>
    <t xml:space="preserve">           1)   Water Truck</t>
  </si>
  <si>
    <t>1)   4 X 4 Pickup</t>
  </si>
  <si>
    <t>2)   Personnel</t>
  </si>
  <si>
    <t xml:space="preserve">Projects in which the highway classification is defined as "Urban" will carry an escalation factor of 1.5.  The factor does </t>
  </si>
  <si>
    <t xml:space="preserve">not apply to the fixed fee.  A fixed fee of $1000.00 will apply on projects in which the following are defined as property </t>
  </si>
  <si>
    <t>owners or property managers.</t>
  </si>
  <si>
    <t>for each hole.  The following rates will be paid for this activity.</t>
  </si>
  <si>
    <t xml:space="preserve">A total of 5 man hours will be awarded for a highway classification of "Rural".  When the classification of "Urban" is </t>
  </si>
  <si>
    <t xml:space="preserve">determined, 10 man-hours will be awarded for Utility Coordination. </t>
  </si>
  <si>
    <t xml:space="preserve">per day/ </t>
  </si>
  <si>
    <t>79-81.   SITE REVIEWS</t>
  </si>
  <si>
    <t>78.   SITE REVIEWS</t>
  </si>
  <si>
    <t>77.   SITE REVIEWS</t>
  </si>
  <si>
    <t>69.   UTILITY COORDINATION</t>
  </si>
  <si>
    <t>68.   PROPERY CONTACTS</t>
  </si>
  <si>
    <t>67.   CORE BOXES</t>
  </si>
  <si>
    <t>66.   DELIVERY of CORES to KYTC</t>
  </si>
  <si>
    <t>62.   TRAFFIC CONTROL</t>
  </si>
  <si>
    <t>60.   RECLAMATION</t>
  </si>
  <si>
    <t>57.   WEEKLY MOBILIZATION</t>
  </si>
  <si>
    <t>51.   WATER HAULING</t>
  </si>
  <si>
    <r>
      <t xml:space="preserve">50.   TRACKHOLE WORKING TIME  </t>
    </r>
    <r>
      <rPr>
        <b/>
        <sz val="10"/>
        <rFont val="Arial"/>
        <family val="2"/>
      </rPr>
      <t>(Company Owned)</t>
    </r>
  </si>
  <si>
    <r>
      <t>49.   DOZER WORKING TIME</t>
    </r>
    <r>
      <rPr>
        <b/>
        <sz val="10"/>
        <rFont val="Arial"/>
        <family val="2"/>
      </rPr>
      <t xml:space="preserve">  (Company Owned)</t>
    </r>
  </si>
  <si>
    <t>21.   PRODUCTION of GINT LOGS</t>
  </si>
  <si>
    <t>18.   BAG SAMPLE</t>
  </si>
  <si>
    <r>
      <t xml:space="preserve">17.   MOISTURE CONTENT SAMPLE </t>
    </r>
    <r>
      <rPr>
        <b/>
        <sz val="10"/>
        <rFont val="Arial"/>
        <family val="2"/>
      </rPr>
      <t xml:space="preserve"> (Includes All Items Covered in Geotechnical Manual Concerning Profile Borings)</t>
    </r>
  </si>
  <si>
    <t>16.   GROUTING INTERVALS ROCK CORE</t>
  </si>
  <si>
    <t>15.   GROUTING INTERVALS 4" AUGERS</t>
  </si>
  <si>
    <t>14.   GROUTING INTERVALS 6" AUGERS</t>
  </si>
  <si>
    <t>13.   PAVEMENT CORES</t>
  </si>
  <si>
    <t>12.   HOLE for SI CASING</t>
  </si>
  <si>
    <t>11.   CASED OBSERVATION WELL</t>
  </si>
  <si>
    <t>9.   FIELD VANE SHEAR TEST</t>
  </si>
  <si>
    <t>7.   THIN-WALLED TUBE SAMPLE</t>
  </si>
  <si>
    <t>5.   STANDARD PENETRATION TEST</t>
  </si>
  <si>
    <t>3.   ROCK SOUNDING</t>
  </si>
  <si>
    <t>1.   ROCK CORING</t>
  </si>
  <si>
    <t xml:space="preserve">   Daily Costs</t>
  </si>
  <si>
    <t xml:space="preserve">All testing activities should be entered in the appropiate GINT files.  The following rates will </t>
  </si>
  <si>
    <t>be paid for this activity.  This will be based on the number of tubes, SPT's, and bag samples.</t>
  </si>
  <si>
    <t>yes</t>
  </si>
  <si>
    <t>Drill Hourly Rate</t>
  </si>
  <si>
    <t>Water Pump Hourly Rate</t>
  </si>
  <si>
    <t>Heavy Equipment</t>
  </si>
  <si>
    <t>1.  Rock Coring</t>
  </si>
  <si>
    <t>2.  Rock Core Floating Equipment</t>
  </si>
  <si>
    <t>3.  Rock Sounding</t>
  </si>
  <si>
    <t>4.  Rock Sounding Floating Equipment</t>
  </si>
  <si>
    <t>5.  Standard Penetration Test</t>
  </si>
  <si>
    <t>6.  SPT on Floating Equipment</t>
  </si>
  <si>
    <t>7.  Thin-Walled Tube Sample</t>
  </si>
  <si>
    <t>8.  Thin Walled tubes on Floating Equipment</t>
  </si>
  <si>
    <t>9.  Field Vane Shear Test</t>
  </si>
  <si>
    <t>10.  Field Vane Shear Test on Floating Eq.</t>
  </si>
  <si>
    <t>11.  Cased Observation Well</t>
  </si>
  <si>
    <t>12.  Hole for SI Casing</t>
  </si>
  <si>
    <t>13.  Pavement Cores</t>
  </si>
  <si>
    <t>14.  Grouting Interval 6" Augers</t>
  </si>
  <si>
    <t>15.  Grouting Interval 4" Augers</t>
  </si>
  <si>
    <t>16.  Grouting Interval Rock Core</t>
  </si>
  <si>
    <t>17.  Moisture Content Sample</t>
  </si>
  <si>
    <t>18.  Bag Sample</t>
  </si>
  <si>
    <t>21.  Production of GINT Logs</t>
  </si>
  <si>
    <t>49.  Dozer Working Time</t>
  </si>
  <si>
    <t>51.  Water Hauling</t>
  </si>
  <si>
    <t>57.  Weekly Mobilization</t>
  </si>
  <si>
    <t>60.  Reclamation</t>
  </si>
  <si>
    <t>62.  Traffic Control</t>
  </si>
  <si>
    <t>66.  Delivery of Cores to KYTC</t>
  </si>
  <si>
    <t>67.  Core Boxes</t>
  </si>
  <si>
    <t>68.  Property Contacts</t>
  </si>
  <si>
    <t>69.  Utility Coordination</t>
  </si>
  <si>
    <t>77.  Site Reviews Travel</t>
  </si>
  <si>
    <t>78.  Site Reviews Mileage</t>
  </si>
  <si>
    <t>79.  Site Reviews Project Mgr</t>
  </si>
  <si>
    <t>80.  Site Reviews Project Eng</t>
  </si>
  <si>
    <t>81.  Site Reviews Geologist</t>
  </si>
  <si>
    <t>DAILY COSTS</t>
  </si>
  <si>
    <t>19.  Visual Inspection and Logging Rock Exposure</t>
  </si>
  <si>
    <t>20.  Logging Cores</t>
  </si>
  <si>
    <t xml:space="preserve">22.  Undisturbed Tube Extraction </t>
  </si>
  <si>
    <t>23.  Moisture Content Test</t>
  </si>
  <si>
    <t>24.  Soil Classification</t>
  </si>
  <si>
    <t xml:space="preserve">25.  Wash Gradation </t>
  </si>
  <si>
    <t>26.  Moisture Density, CBR, and Soil Classification</t>
  </si>
  <si>
    <t>27.  Moisture Density</t>
  </si>
  <si>
    <t>28.  Slake Durability Index and Jar Slake Test</t>
  </si>
  <si>
    <t>30.  Unconfined Compression Test on Soil</t>
  </si>
  <si>
    <t>29.  Unconfined Compression Test on Rock</t>
  </si>
  <si>
    <t>31.  UU Triaxial Test</t>
  </si>
  <si>
    <t xml:space="preserve">32.  One Dimensional Consolidation </t>
  </si>
  <si>
    <t>33.  CU Triaxial Test with Pore Pressure Measurements</t>
  </si>
  <si>
    <t>34.  CU Triaxial Test with Pore Pressure Measurements (Large Scale)</t>
  </si>
  <si>
    <t>36.  Remolding Sample for Permeability or Triaxial Testing</t>
  </si>
  <si>
    <t>35.  Resilient Modulus Test</t>
  </si>
  <si>
    <t>37.  Direct Shear Test</t>
  </si>
  <si>
    <t>38.  Direct Shear Test (Large Scale)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</si>
  <si>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</si>
  <si>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</si>
  <si>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</si>
  <si>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</si>
  <si>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>44.  Deep Foundation Analysis</t>
  </si>
  <si>
    <t>43.  Settlement Analysis</t>
  </si>
  <si>
    <t>45.  Wave Equation Driveability</t>
  </si>
  <si>
    <t>46.  Negative Skin Friction Analysis</t>
  </si>
  <si>
    <t>47.  Bearing Capacity Analysis</t>
  </si>
  <si>
    <t>48.  Retaining Wall Analysis</t>
  </si>
  <si>
    <t xml:space="preserve">82.  GINT Testing </t>
  </si>
  <si>
    <t>C.  Equipment Costs</t>
  </si>
  <si>
    <t xml:space="preserve">            1)  Geologist</t>
  </si>
  <si>
    <t xml:space="preserve">           </t>
  </si>
  <si>
    <t xml:space="preserve">            2)  Helper</t>
  </si>
  <si>
    <t xml:space="preserve">          </t>
  </si>
  <si>
    <t xml:space="preserve">            1)  Meals</t>
  </si>
  <si>
    <t xml:space="preserve">            2)  Lodging</t>
  </si>
  <si>
    <t xml:space="preserve">            1)  Pickup</t>
  </si>
  <si>
    <t>19.  VISUAL INSPECTION and LOGGING ROCK EXPOSURE</t>
  </si>
  <si>
    <t>23.  MOISTURE CONTENT TEST</t>
  </si>
  <si>
    <t xml:space="preserve">22.  UNDISTURBED TUBE EXTRACTION </t>
  </si>
  <si>
    <t>20.  LOGGING CORES</t>
  </si>
  <si>
    <t>24.  SOIL CLASSIFICATION</t>
  </si>
  <si>
    <t>25.  WASH GRADATION</t>
  </si>
  <si>
    <t>26.  MOISTURE DENSITY, CBR, &amp; SOIL CLASSIFICATION</t>
  </si>
  <si>
    <t>27.  MOISTURE DENSITY</t>
  </si>
  <si>
    <t>28.  SLAKE DURABILITY INDEX and JAR SLAKE TEST</t>
  </si>
  <si>
    <t>29.  UNCONFINED COMPRESSION TEST ON ROCK</t>
  </si>
  <si>
    <t>30.  UNCONFINED COMPRESSION TEST ON SOIL</t>
  </si>
  <si>
    <t>31.  UU TRIAXIAL TEST</t>
  </si>
  <si>
    <t>32.  ONE DINENSIONAL CONSOLIDATOIN</t>
  </si>
  <si>
    <t>33.  CU TRIAXIAL TEST with PORE PRESSURE MEASUREMENTS</t>
  </si>
  <si>
    <t>34.  CU TRIAXIAL TEST with PORE PRESSURE MEASUREMENTS (LARGE SCALE)</t>
  </si>
  <si>
    <t>35.  RESILIENT MODULUS TEST</t>
  </si>
  <si>
    <t>36.  REMOLDING SAMPLE for PERMEABILITY or TRIAXIAL TESTING</t>
  </si>
  <si>
    <t>38.  DIRECT SHEAR TEST (LARGE SCALE)</t>
  </si>
  <si>
    <t>37.  DIRECT SHEAR TEST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</si>
  <si>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</si>
  <si>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</si>
  <si>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</si>
  <si>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</si>
  <si>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 xml:space="preserve">   </t>
  </si>
  <si>
    <t xml:space="preserve"> Audited Wage Rate</t>
  </si>
  <si>
    <t xml:space="preserve">       Geologist</t>
  </si>
  <si>
    <t xml:space="preserve">  1)  Laboratory Technician </t>
  </si>
  <si>
    <t xml:space="preserve">   1)  Laboratory Technician </t>
  </si>
  <si>
    <t xml:space="preserve">  </t>
  </si>
  <si>
    <t xml:space="preserve">  1)  Project Engineer</t>
  </si>
  <si>
    <t xml:space="preserve">  2)  Project Manager</t>
  </si>
  <si>
    <t>43.  SETTLEMENT ANALYSIS</t>
  </si>
  <si>
    <t>44.  DEEP FOUNDATION ANALYSIS</t>
  </si>
  <si>
    <t>45.  WAVE EQUATION DRIVEABILITY</t>
  </si>
  <si>
    <t>46.  NEGATIVE SKIN FRICTION ANALYSIS</t>
  </si>
  <si>
    <t>47.  BEARING CAPACITY ANALYSIS</t>
  </si>
  <si>
    <t>48.  RETAINING WALL ANALYSIS</t>
  </si>
  <si>
    <t>82.  GINT TESTING</t>
  </si>
  <si>
    <t>70.  PRELIMINARY PLANS</t>
  </si>
  <si>
    <t>72.  ROCK CORE MEETING</t>
  </si>
  <si>
    <t>74.  DRAFTING</t>
  </si>
  <si>
    <t>71.  LOCAL MEETINGS  (Conducted at Office or KYTC)</t>
  </si>
  <si>
    <t>73.  INTERIM MEETING  (Conducted within District and On-Site including Joint Meetings)</t>
  </si>
  <si>
    <t>3)  Drafting</t>
  </si>
  <si>
    <t>2)  Project Manager</t>
  </si>
  <si>
    <t>1)  Project Engineer</t>
  </si>
  <si>
    <t>4)  Administrative Services</t>
  </si>
  <si>
    <t xml:space="preserve">      </t>
  </si>
  <si>
    <t xml:space="preserve">1)  Drafting Technician </t>
  </si>
  <si>
    <t>4)  Drafting</t>
  </si>
  <si>
    <t>3)  Mileage</t>
  </si>
  <si>
    <t>2)  Project Engineer</t>
  </si>
  <si>
    <t>1)  Project Manager</t>
  </si>
  <si>
    <t>4)  Helper</t>
  </si>
  <si>
    <t>3)  Administrative Services</t>
  </si>
  <si>
    <t>5)  Mileage</t>
  </si>
  <si>
    <t>75.  REPORT WRITING</t>
  </si>
  <si>
    <t>1a.  Roadway</t>
  </si>
  <si>
    <t>1b.  Structures</t>
  </si>
  <si>
    <t>76. REPORT PUBLICATION  (3 bound copies as well as PDF copy and all electronic files)</t>
  </si>
  <si>
    <t>2)  Geologist</t>
  </si>
  <si>
    <t>3)  Project Manager</t>
  </si>
  <si>
    <t>Fixed</t>
  </si>
  <si>
    <t>Mobilization Administrative Fee</t>
  </si>
  <si>
    <t>Administration Fee</t>
  </si>
  <si>
    <t>Administrative Fee for Subcontracted Towboat/Barge</t>
  </si>
  <si>
    <t>per mile/crew</t>
  </si>
  <si>
    <t>Mobilization Administration Fee x No. of Crews</t>
  </si>
  <si>
    <t xml:space="preserve">      Company Owned Water Truck</t>
  </si>
  <si>
    <t>Guard Rail Removal</t>
  </si>
  <si>
    <t>DAYS</t>
  </si>
  <si>
    <t>HOURS</t>
  </si>
  <si>
    <t>TRIPS</t>
  </si>
  <si>
    <t>SHEETS</t>
  </si>
  <si>
    <t>MEETINGS</t>
  </si>
  <si>
    <t>Mobilization Administration Fee</t>
  </si>
  <si>
    <t>Rental Equipment</t>
  </si>
  <si>
    <r>
      <t xml:space="preserve">ITEM </t>
    </r>
    <r>
      <rPr>
        <b/>
        <i/>
        <sz val="12"/>
        <color indexed="8"/>
        <rFont val="Arial"/>
        <family val="0"/>
      </rPr>
      <t>#</t>
    </r>
  </si>
  <si>
    <t>LATERAL CAPACITY ESTIMATE, SINGLE ELEMENT</t>
  </si>
  <si>
    <t>LATERAL CAPACITY ESTIMATE, GROUP ELEMENT</t>
  </si>
  <si>
    <t>GROUP UPLIFT CAPACITY ESTIMATE</t>
  </si>
  <si>
    <t xml:space="preserve">Page  of </t>
  </si>
  <si>
    <t xml:space="preserve"> Group Uplift Capacity Estimate</t>
  </si>
  <si>
    <t xml:space="preserve"> Site Review Project Manager</t>
  </si>
  <si>
    <t xml:space="preserve"> Site Review Project Engineer</t>
  </si>
  <si>
    <t xml:space="preserve"> Site Review Geologist</t>
  </si>
  <si>
    <t xml:space="preserve"> GINT Testing</t>
  </si>
  <si>
    <t xml:space="preserve"> Lateral Capacity Estimate for Single</t>
  </si>
  <si>
    <t xml:space="preserve">      Foundation Element</t>
  </si>
  <si>
    <t xml:space="preserve"> Lateral Capacity Estimate for</t>
  </si>
  <si>
    <t xml:space="preserve">      Foundation Element Group</t>
  </si>
  <si>
    <t>#</t>
  </si>
  <si>
    <t>83.  LATERAL CAPACITY ESTIMATE FOR SINGLE FOUNDATION ELEMENT</t>
  </si>
  <si>
    <t>84.  LATERAL CAPACITY ESTIMATE FOR FOUNDATION ELEMENT GROUP</t>
  </si>
  <si>
    <t>85.  GOUP UPLIFT CAPACITY ESTIMATE</t>
  </si>
  <si>
    <t>83.  Lateral Capacity Estimate for Single Foundatiion Element</t>
  </si>
  <si>
    <t>84.  Lateral Capacity Estimate for Foundation Element Group</t>
  </si>
  <si>
    <t>85.  Group Uplift Capacity Estimate</t>
  </si>
  <si>
    <t>Senior Principal</t>
  </si>
  <si>
    <t>Senior Helper</t>
  </si>
  <si>
    <t>Senior Project Engineer</t>
  </si>
  <si>
    <t>C.   Equipment Neglecting Cost of 2.c and 3.c</t>
  </si>
  <si>
    <t>*</t>
  </si>
  <si>
    <t>C.   Equipment</t>
  </si>
  <si>
    <t>*3 helpers, 1 for drilling and 2 for reclaim, water, traffic control</t>
  </si>
  <si>
    <t>working days</t>
  </si>
  <si>
    <t>constructability</t>
  </si>
  <si>
    <t>internal qc</t>
  </si>
  <si>
    <t>traffic plan</t>
  </si>
  <si>
    <t>public relations</t>
  </si>
  <si>
    <t>coordinate with archaeologist</t>
  </si>
  <si>
    <t>discuss options</t>
  </si>
  <si>
    <t>Page 1a of 5</t>
  </si>
  <si>
    <t>Page 1c of 5</t>
  </si>
  <si>
    <t>Page 1b of 5</t>
  </si>
  <si>
    <t>Page 2a of 5</t>
  </si>
  <si>
    <t>Page 2b of 5</t>
  </si>
  <si>
    <t>Page 2c of 5</t>
  </si>
  <si>
    <t>Page 3a of 5</t>
  </si>
  <si>
    <t>Page 3c of 5</t>
  </si>
  <si>
    <t>Page 3b of 5</t>
  </si>
  <si>
    <t>Page 4a of 5</t>
  </si>
  <si>
    <t>mob of barge equipment by crane co.</t>
  </si>
  <si>
    <t>2 days time by our crew to setup and tear down</t>
  </si>
  <si>
    <t>#of days</t>
  </si>
  <si>
    <t>Administrative Fee for Subcontracted Traffic</t>
  </si>
  <si>
    <t>site review based on 8 hour day. Drill crew is 10 hour day</t>
  </si>
  <si>
    <t>responding to comments</t>
  </si>
  <si>
    <t>from Lochner, CTS, KYTC</t>
  </si>
  <si>
    <t>1-50</t>
  </si>
  <si>
    <t>Mars No.</t>
  </si>
  <si>
    <t>DESIGN CLASSIFICATION (Enter Urban or Rural)</t>
  </si>
  <si>
    <t>Estimate</t>
  </si>
  <si>
    <t>Actual</t>
  </si>
  <si>
    <t>Enter a 1 for an invoice and a 0 for a negotiation</t>
  </si>
  <si>
    <t>Barge</t>
  </si>
  <si>
    <t>Towboat</t>
  </si>
  <si>
    <t>Crew</t>
  </si>
  <si>
    <t>Price per day</t>
  </si>
  <si>
    <t>Reports</t>
  </si>
  <si>
    <t>Yes/NO - 1/0</t>
  </si>
  <si>
    <t>CG3270</t>
  </si>
  <si>
    <t>Version 8.1.026</t>
  </si>
  <si>
    <t>Query:PAY ESTIMATE</t>
  </si>
  <si>
    <t>HoleNo</t>
  </si>
  <si>
    <t>StationNo</t>
  </si>
  <si>
    <t>Offset</t>
  </si>
  <si>
    <t>Rock_Coring</t>
  </si>
  <si>
    <t>Rock_Sounding</t>
  </si>
  <si>
    <t>Soil_Boring</t>
  </si>
  <si>
    <t>Bag_Samples</t>
  </si>
  <si>
    <t>Standard_Penetration_Tests</t>
  </si>
  <si>
    <t>Field_Vane_Shear_Tests</t>
  </si>
  <si>
    <t>Thin-Wall_Tube_Samples</t>
  </si>
  <si>
    <t>Cased_Observation_Well</t>
  </si>
  <si>
    <t>Slope_Inclinometer_Casing</t>
  </si>
  <si>
    <t>Moisture_Samples</t>
  </si>
  <si>
    <t>Dozer_Time</t>
  </si>
  <si>
    <t>Auger_Grout_4in</t>
  </si>
  <si>
    <t>Rock_Core_Grout</t>
  </si>
  <si>
    <t>Reclamation</t>
  </si>
  <si>
    <t>PROFIT for Lab</t>
  </si>
  <si>
    <t>PROFIT for Drilling &amp; Eng.</t>
  </si>
  <si>
    <t xml:space="preserve">A fixed fee of $1000.00 will apply on projects in which the following are defined as property </t>
  </si>
  <si>
    <t>Page 1d of 5</t>
  </si>
  <si>
    <t>Page 1e of 5</t>
  </si>
  <si>
    <t>Page 2d of 5</t>
  </si>
  <si>
    <t>Page 2e of 5</t>
  </si>
  <si>
    <t>Page 3d of 5</t>
  </si>
  <si>
    <t>Page 3e of 5</t>
  </si>
  <si>
    <t>Only pay hours for reports written.</t>
  </si>
  <si>
    <t>KYTC Geothechnical branch</t>
  </si>
  <si>
    <t>Project:n:\geotech\gint\projects\s-093-2008.gpj    Library: n:\geotech\gint\libraries\old library\library.glb</t>
  </si>
  <si>
    <t>Weeks</t>
  </si>
  <si>
    <t>Boxes</t>
  </si>
  <si>
    <t>Rank</t>
  </si>
  <si>
    <t>Agreement No.</t>
  </si>
  <si>
    <t>Estimate No.</t>
  </si>
  <si>
    <t>Project #</t>
  </si>
  <si>
    <t>DOCUMENTATION OF RECLAMATION</t>
  </si>
  <si>
    <t>FUNCTION DESCRIPTION</t>
  </si>
  <si>
    <t>SEED</t>
  </si>
  <si>
    <t>STRAW</t>
  </si>
  <si>
    <t>Page 1</t>
  </si>
  <si>
    <t>Page 2</t>
  </si>
  <si>
    <t xml:space="preserve"> Delivery of Samples to Geotechnical Br.</t>
  </si>
  <si>
    <t>4X4 Truck</t>
  </si>
  <si>
    <t>No. Deliveries</t>
  </si>
  <si>
    <t>Crews</t>
  </si>
  <si>
    <t>Hourly Rate</t>
  </si>
  <si>
    <t>Negotiated Price</t>
  </si>
  <si>
    <t>Invoice</t>
  </si>
  <si>
    <t>Per Day</t>
  </si>
  <si>
    <t>Locations</t>
  </si>
  <si>
    <t>Flat Bed Truck</t>
  </si>
  <si>
    <t>No. of Parcels</t>
  </si>
  <si>
    <t>No. Fixed Fees</t>
  </si>
  <si>
    <t>Yes/No - 1/0</t>
  </si>
  <si>
    <t>Meetings</t>
  </si>
  <si>
    <t>Sheets</t>
  </si>
  <si>
    <t>Days</t>
  </si>
  <si>
    <t>Persons</t>
  </si>
  <si>
    <t>Trips</t>
  </si>
  <si>
    <t xml:space="preserve">    Mobilization/Demobilization of Drill Equipment </t>
  </si>
  <si>
    <t xml:space="preserve">    Mobilization/Demobilization of Water Truck</t>
  </si>
  <si>
    <t xml:space="preserve">    Mobilization/Demobilization of </t>
  </si>
  <si>
    <t xml:space="preserve">    Mobilization/Demobilization of</t>
  </si>
  <si>
    <t xml:space="preserve">        Subcontracted Dozer or Track Hoe</t>
  </si>
  <si>
    <t xml:space="preserve">        Company Owned Dozer or Track Hoe</t>
  </si>
  <si>
    <t xml:space="preserve">         Company Owned Floating Eq.</t>
  </si>
  <si>
    <t xml:space="preserve">    Weekly Mobilization</t>
  </si>
  <si>
    <t xml:space="preserve">    Core Boxes</t>
  </si>
  <si>
    <t xml:space="preserve">    Property Contacts</t>
  </si>
  <si>
    <t xml:space="preserve">    Towboat and /or Barge &amp; crew (Subcontracted)</t>
  </si>
  <si>
    <t xml:space="preserve">    Towboat and /or Barge &amp; crew (In-House)</t>
  </si>
  <si>
    <t xml:space="preserve">    Reclamation : Activity</t>
  </si>
  <si>
    <t xml:space="preserve">    Reclamation :  Material Cost</t>
  </si>
  <si>
    <t xml:space="preserve">    Traffic Control (In-House)</t>
  </si>
  <si>
    <t xml:space="preserve">         (10 HOURS EACH FOR 2 MEN)</t>
  </si>
  <si>
    <t xml:space="preserve">    Subcontracted Traffic Control</t>
  </si>
  <si>
    <t xml:space="preserve">    Guardrail Removal</t>
  </si>
  <si>
    <t xml:space="preserve">    Delivery of Rock Core / Samples to Geotechnical Branch</t>
  </si>
  <si>
    <t xml:space="preserve">    Rental Equipment</t>
  </si>
  <si>
    <t xml:space="preserve">    Utility Coordination</t>
  </si>
  <si>
    <t xml:space="preserve">    Preliminary Plans</t>
  </si>
  <si>
    <t xml:space="preserve">    Local Meetings</t>
  </si>
  <si>
    <t xml:space="preserve">    Rock Core Meetings</t>
  </si>
  <si>
    <t xml:space="preserve">    Interim Meetings</t>
  </si>
  <si>
    <t xml:space="preserve">    Drafting</t>
  </si>
  <si>
    <t xml:space="preserve">    Report Writing</t>
  </si>
  <si>
    <t xml:space="preserve">    Publications of Reports</t>
  </si>
  <si>
    <t xml:space="preserve">    Site Reviews Travel</t>
  </si>
  <si>
    <t xml:space="preserve">    Site Review Project Manger</t>
  </si>
  <si>
    <t xml:space="preserve">     Site Review Project Engineer</t>
  </si>
  <si>
    <t xml:space="preserve">    Site Review Geologist</t>
  </si>
  <si>
    <t xml:space="preserve">    gINT Testing</t>
  </si>
  <si>
    <t xml:space="preserve">    Site Reviews Mileage</t>
  </si>
  <si>
    <t>* Coast Guard for river work covered under tow barge work</t>
  </si>
  <si>
    <t xml:space="preserve">      Soil Classification</t>
  </si>
  <si>
    <t xml:space="preserve"> Wave Equation Drivability Analysis</t>
  </si>
  <si>
    <t xml:space="preserve"> Track hoe Working Time</t>
  </si>
  <si>
    <t>50.  Track Hoe Working Time</t>
  </si>
  <si>
    <t xml:space="preserve">All drilling activities should be entered in the appropriate GINT files.  The Cabinet requires one PDF copy of the logs </t>
  </si>
  <si>
    <t>Track Hoe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</si>
</sst>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0.0%"/>
    <numFmt numFmtId="167" formatCode="[$-409]dddd\,\ mmmm\ dd\,\ yyyy"/>
    <numFmt numFmtId="168" formatCode="0.00;[Red]0.00"/>
    <numFmt numFmtId="169" formatCode="&quot;$&quot;#,##0.00;[Red]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  <numFmt numFmtId="175" formatCode="&quot;$&quot;#,##0.0"/>
    <numFmt numFmtId="176" formatCode="0.0"/>
  </numFmts>
  <fonts count="7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2"/>
    </font>
    <font>
      <sz val="11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Courier New CE"/>
      <family val="3"/>
    </font>
    <font>
      <b/>
      <sz val="10"/>
      <name val="Courier New CE"/>
      <family val="3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trike/>
      <sz val="12"/>
      <color indexed="8"/>
      <name val="Arial"/>
      <family val="2"/>
    </font>
    <font>
      <strike/>
      <sz val="12"/>
      <name val="Arial"/>
      <family val="2"/>
    </font>
    <font>
      <strike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textRotation="180"/>
    </xf>
    <xf numFmtId="0" fontId="3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textRotation="180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textRotation="180"/>
    </xf>
    <xf numFmtId="0" fontId="7" fillId="33" borderId="15" xfId="0" applyNumberFormat="1" applyFont="1" applyFill="1" applyBorder="1" applyAlignment="1">
      <alignment horizontal="center" vertical="center" textRotation="180" wrapText="1"/>
    </xf>
    <xf numFmtId="0" fontId="7" fillId="33" borderId="15" xfId="0" applyFont="1" applyFill="1" applyBorder="1" applyAlignment="1">
      <alignment horizontal="center" vertical="center" textRotation="180" wrapText="1"/>
    </xf>
    <xf numFmtId="0" fontId="0" fillId="33" borderId="16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textRotation="180" wrapText="1"/>
    </xf>
    <xf numFmtId="0" fontId="7" fillId="33" borderId="16" xfId="0" applyFont="1" applyFill="1" applyBorder="1" applyAlignment="1">
      <alignment horizontal="center" vertical="center" textRotation="180" wrapText="1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165" fontId="0" fillId="33" borderId="17" xfId="0" applyNumberFormat="1" applyFont="1" applyFill="1" applyBorder="1" applyAlignment="1" applyProtection="1">
      <alignment horizontal="center"/>
      <protection/>
    </xf>
    <xf numFmtId="165" fontId="0" fillId="33" borderId="0" xfId="0" applyNumberFormat="1" applyFont="1" applyFill="1" applyAlignment="1" applyProtection="1">
      <alignment horizontal="left"/>
      <protection/>
    </xf>
    <xf numFmtId="165" fontId="0" fillId="33" borderId="18" xfId="0" applyNumberFormat="1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65" fontId="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5" fontId="0" fillId="33" borderId="20" xfId="0" applyNumberFormat="1" applyFont="1" applyFill="1" applyBorder="1" applyAlignment="1" applyProtection="1">
      <alignment horizontal="center"/>
      <protection/>
    </xf>
    <xf numFmtId="7" fontId="0" fillId="33" borderId="17" xfId="0" applyNumberFormat="1" applyFont="1" applyFill="1" applyBorder="1" applyAlignment="1" applyProtection="1">
      <alignment/>
      <protection/>
    </xf>
    <xf numFmtId="7" fontId="0" fillId="33" borderId="18" xfId="0" applyNumberFormat="1" applyFont="1" applyFill="1" applyBorder="1" applyAlignment="1" applyProtection="1">
      <alignment/>
      <protection/>
    </xf>
    <xf numFmtId="7" fontId="0" fillId="33" borderId="0" xfId="0" applyNumberFormat="1" applyFont="1" applyFill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33" borderId="14" xfId="0" applyFont="1" applyFill="1" applyBorder="1" applyAlignment="1">
      <alignment horizontal="center" vertical="center" textRotation="180" wrapText="1"/>
    </xf>
    <xf numFmtId="0" fontId="3" fillId="33" borderId="24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7" fillId="33" borderId="23" xfId="0" applyFont="1" applyFill="1" applyBorder="1" applyAlignment="1">
      <alignment horizontal="center" vertical="center" textRotation="180" wrapText="1"/>
    </xf>
    <xf numFmtId="0" fontId="7" fillId="33" borderId="27" xfId="0" applyFont="1" applyFill="1" applyBorder="1" applyAlignment="1">
      <alignment horizontal="center" vertical="center" textRotation="180" wrapText="1"/>
    </xf>
    <xf numFmtId="0" fontId="3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 vertical="center" textRotation="180" wrapText="1"/>
    </xf>
    <xf numFmtId="0" fontId="3" fillId="33" borderId="34" xfId="0" applyFont="1" applyFill="1" applyBorder="1" applyAlignment="1">
      <alignment horizontal="center" textRotation="90"/>
    </xf>
    <xf numFmtId="0" fontId="0" fillId="33" borderId="35" xfId="0" applyFill="1" applyBorder="1" applyAlignment="1">
      <alignment horizontal="center"/>
    </xf>
    <xf numFmtId="0" fontId="7" fillId="33" borderId="36" xfId="0" applyFont="1" applyFill="1" applyBorder="1" applyAlignment="1">
      <alignment horizontal="center" vertical="center" textRotation="180" wrapText="1"/>
    </xf>
    <xf numFmtId="0" fontId="3" fillId="33" borderId="37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 vertical="center" textRotation="180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 vertical="center" textRotation="180" wrapText="1"/>
    </xf>
    <xf numFmtId="0" fontId="11" fillId="35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165" fontId="0" fillId="33" borderId="41" xfId="0" applyNumberFormat="1" applyFont="1" applyFill="1" applyBorder="1" applyAlignment="1" applyProtection="1">
      <alignment horizontal="center"/>
      <protection/>
    </xf>
    <xf numFmtId="165" fontId="0" fillId="33" borderId="11" xfId="0" applyNumberFormat="1" applyFont="1" applyFill="1" applyBorder="1" applyAlignment="1" applyProtection="1">
      <alignment horizontal="center"/>
      <protection/>
    </xf>
    <xf numFmtId="7" fontId="0" fillId="33" borderId="16" xfId="0" applyNumberFormat="1" applyFont="1" applyFill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5" xfId="0" applyFill="1" applyBorder="1" applyAlignment="1">
      <alignment/>
    </xf>
    <xf numFmtId="164" fontId="0" fillId="36" borderId="15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3" fillId="37" borderId="15" xfId="0" applyNumberFormat="1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4" borderId="27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37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34" borderId="27" xfId="0" applyFont="1" applyFill="1" applyBorder="1" applyAlignment="1">
      <alignment/>
    </xf>
    <xf numFmtId="0" fontId="0" fillId="33" borderId="0" xfId="0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5" fillId="37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37" borderId="15" xfId="0" applyNumberFormat="1" applyFont="1" applyFill="1" applyBorder="1" applyAlignment="1">
      <alignment/>
    </xf>
    <xf numFmtId="0" fontId="3" fillId="37" borderId="33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64" fontId="0" fillId="33" borderId="0" xfId="0" applyNumberForma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5" fillId="37" borderId="15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7" borderId="1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right"/>
    </xf>
    <xf numFmtId="0" fontId="5" fillId="37" borderId="27" xfId="0" applyFont="1" applyFill="1" applyBorder="1" applyAlignment="1">
      <alignment horizontal="center"/>
    </xf>
    <xf numFmtId="164" fontId="5" fillId="37" borderId="1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0" fillId="33" borderId="15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34" borderId="2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5" fillId="37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8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3" borderId="22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7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/>
    </xf>
    <xf numFmtId="0" fontId="16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49" xfId="0" applyFont="1" applyFill="1" applyBorder="1" applyAlignment="1">
      <alignment horizontal="center"/>
    </xf>
    <xf numFmtId="2" fontId="17" fillId="33" borderId="49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4" fontId="17" fillId="33" borderId="49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2" fontId="17" fillId="33" borderId="0" xfId="0" applyNumberFormat="1" applyFont="1" applyFill="1" applyBorder="1" applyAlignment="1">
      <alignment horizontal="center"/>
    </xf>
    <xf numFmtId="164" fontId="17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4" fontId="17" fillId="33" borderId="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2" fillId="0" borderId="49" xfId="0" applyFont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7" fillId="33" borderId="0" xfId="0" applyFont="1" applyFill="1" applyBorder="1" applyAlignment="1" quotePrefix="1">
      <alignment horizontal="center"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1" fontId="17" fillId="33" borderId="49" xfId="0" applyNumberFormat="1" applyFont="1" applyFill="1" applyBorder="1" applyAlignment="1">
      <alignment horizontal="center"/>
    </xf>
    <xf numFmtId="4" fontId="17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2" fontId="17" fillId="33" borderId="49" xfId="0" applyNumberFormat="1" applyFont="1" applyFill="1" applyBorder="1" applyAlignment="1">
      <alignment horizontal="right"/>
    </xf>
    <xf numFmtId="4" fontId="17" fillId="33" borderId="49" xfId="0" applyNumberFormat="1" applyFont="1" applyFill="1" applyBorder="1" applyAlignment="1">
      <alignment horizontal="right"/>
    </xf>
    <xf numFmtId="49" fontId="17" fillId="33" borderId="0" xfId="0" applyNumberFormat="1" applyFont="1" applyFill="1" applyBorder="1" applyAlignment="1">
      <alignment horizontal="left"/>
    </xf>
    <xf numFmtId="9" fontId="1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0" fontId="17" fillId="33" borderId="49" xfId="0" applyNumberFormat="1" applyFont="1" applyFill="1" applyBorder="1" applyAlignment="1">
      <alignment horizontal="center"/>
    </xf>
    <xf numFmtId="2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 quotePrefix="1">
      <alignment horizontal="left"/>
    </xf>
    <xf numFmtId="0" fontId="21" fillId="33" borderId="0" xfId="0" applyFont="1" applyFill="1" applyBorder="1" applyAlignment="1" quotePrefix="1">
      <alignment horizontal="center"/>
    </xf>
    <xf numFmtId="4" fontId="21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50" xfId="0" applyFont="1" applyFill="1" applyBorder="1" applyAlignment="1">
      <alignment horizontal="center"/>
    </xf>
    <xf numFmtId="0" fontId="17" fillId="33" borderId="51" xfId="0" applyFont="1" applyFill="1" applyBorder="1" applyAlignment="1">
      <alignment horizontal="center"/>
    </xf>
    <xf numFmtId="2" fontId="17" fillId="33" borderId="51" xfId="0" applyNumberFormat="1" applyFont="1" applyFill="1" applyBorder="1" applyAlignment="1">
      <alignment horizontal="center"/>
    </xf>
    <xf numFmtId="0" fontId="17" fillId="33" borderId="51" xfId="0" applyFont="1" applyFill="1" applyBorder="1" applyAlignment="1">
      <alignment horizontal="left"/>
    </xf>
    <xf numFmtId="4" fontId="17" fillId="33" borderId="51" xfId="0" applyNumberFormat="1" applyFont="1" applyFill="1" applyBorder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0" fontId="17" fillId="33" borderId="52" xfId="0" applyFont="1" applyFill="1" applyBorder="1" applyAlignment="1">
      <alignment horizontal="center"/>
    </xf>
    <xf numFmtId="4" fontId="17" fillId="33" borderId="52" xfId="0" applyNumberFormat="1" applyFont="1" applyFill="1" applyBorder="1" applyAlignment="1">
      <alignment horizontal="center"/>
    </xf>
    <xf numFmtId="0" fontId="15" fillId="33" borderId="50" xfId="0" applyFont="1" applyFill="1" applyBorder="1" applyAlignment="1">
      <alignment/>
    </xf>
    <xf numFmtId="0" fontId="17" fillId="33" borderId="49" xfId="0" applyFont="1" applyFill="1" applyBorder="1" applyAlignment="1">
      <alignment/>
    </xf>
    <xf numFmtId="0" fontId="17" fillId="33" borderId="48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44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3" fillId="33" borderId="49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164" fontId="26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66" fontId="0" fillId="33" borderId="17" xfId="0" applyNumberFormat="1" applyFont="1" applyFill="1" applyBorder="1" applyAlignment="1" quotePrefix="1">
      <alignment/>
    </xf>
    <xf numFmtId="0" fontId="0" fillId="33" borderId="54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164" fontId="4" fillId="0" borderId="14" xfId="0" applyNumberFormat="1" applyFont="1" applyFill="1" applyBorder="1" applyAlignment="1">
      <alignment/>
    </xf>
    <xf numFmtId="174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164" fontId="0" fillId="33" borderId="55" xfId="0" applyNumberFormat="1" applyFill="1" applyBorder="1" applyAlignment="1">
      <alignment horizontal="right"/>
    </xf>
    <xf numFmtId="164" fontId="4" fillId="0" borderId="52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right"/>
    </xf>
    <xf numFmtId="164" fontId="17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2" fontId="17" fillId="33" borderId="49" xfId="0" applyNumberFormat="1" applyFont="1" applyFill="1" applyBorder="1" applyAlignment="1">
      <alignment horizontal="right"/>
    </xf>
    <xf numFmtId="0" fontId="16" fillId="33" borderId="0" xfId="0" applyFont="1" applyFill="1" applyAlignment="1">
      <alignment horizontal="right"/>
    </xf>
    <xf numFmtId="164" fontId="17" fillId="33" borderId="49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5" fillId="0" borderId="4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7" fontId="4" fillId="0" borderId="0" xfId="0" applyNumberFormat="1" applyFont="1" applyFill="1" applyAlignment="1" quotePrefix="1">
      <alignment/>
    </xf>
    <xf numFmtId="0" fontId="4" fillId="33" borderId="15" xfId="0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14" xfId="0" applyNumberFormat="1" applyFont="1" applyFill="1" applyBorder="1" applyAlignment="1">
      <alignment horizontal="right"/>
    </xf>
    <xf numFmtId="164" fontId="17" fillId="37" borderId="15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 horizontal="right"/>
    </xf>
    <xf numFmtId="164" fontId="4" fillId="37" borderId="15" xfId="0" applyNumberFormat="1" applyFont="1" applyFill="1" applyBorder="1" applyAlignment="1">
      <alignment/>
    </xf>
    <xf numFmtId="164" fontId="4" fillId="37" borderId="1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4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14" fillId="33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33" borderId="57" xfId="0" applyFont="1" applyFill="1" applyBorder="1" applyAlignment="1">
      <alignment/>
    </xf>
    <xf numFmtId="0" fontId="3" fillId="37" borderId="27" xfId="0" applyFont="1" applyFill="1" applyBorder="1" applyAlignment="1">
      <alignment horizontal="left"/>
    </xf>
    <xf numFmtId="22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57" xfId="0" applyFill="1" applyBorder="1" applyAlignment="1">
      <alignment/>
    </xf>
    <xf numFmtId="0" fontId="4" fillId="34" borderId="0" xfId="0" applyFont="1" applyFill="1" applyAlignment="1">
      <alignment/>
    </xf>
    <xf numFmtId="0" fontId="0" fillId="37" borderId="15" xfId="0" applyFill="1" applyBorder="1" applyAlignment="1">
      <alignment/>
    </xf>
    <xf numFmtId="164" fontId="0" fillId="37" borderId="15" xfId="0" applyNumberForma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center"/>
    </xf>
    <xf numFmtId="165" fontId="0" fillId="36" borderId="18" xfId="0" applyNumberFormat="1" applyFont="1" applyFill="1" applyBorder="1" applyAlignment="1" applyProtection="1">
      <alignment horizontal="center"/>
      <protection locked="0"/>
    </xf>
    <xf numFmtId="0" fontId="0" fillId="36" borderId="54" xfId="0" applyFont="1" applyFill="1" applyBorder="1" applyAlignment="1" applyProtection="1">
      <alignment horizontal="center"/>
      <protection locked="0"/>
    </xf>
    <xf numFmtId="0" fontId="0" fillId="36" borderId="14" xfId="0" applyFont="1" applyFill="1" applyBorder="1" applyAlignment="1" applyProtection="1">
      <alignment horizontal="center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14" fontId="0" fillId="36" borderId="14" xfId="0" applyNumberFormat="1" applyFont="1" applyFill="1" applyBorder="1" applyAlignment="1" applyProtection="1">
      <alignment/>
      <protection locked="0"/>
    </xf>
    <xf numFmtId="14" fontId="0" fillId="36" borderId="19" xfId="0" applyNumberFormat="1" applyFont="1" applyFill="1" applyBorder="1" applyAlignment="1" applyProtection="1">
      <alignment/>
      <protection locked="0"/>
    </xf>
    <xf numFmtId="9" fontId="0" fillId="36" borderId="19" xfId="0" applyNumberFormat="1" applyFont="1" applyFill="1" applyBorder="1" applyAlignment="1" applyProtection="1">
      <alignment/>
      <protection locked="0"/>
    </xf>
    <xf numFmtId="10" fontId="0" fillId="36" borderId="19" xfId="0" applyNumberFormat="1" applyFont="1" applyFill="1" applyBorder="1" applyAlignment="1" applyProtection="1">
      <alignment/>
      <protection locked="0"/>
    </xf>
    <xf numFmtId="165" fontId="0" fillId="36" borderId="15" xfId="0" applyNumberFormat="1" applyFont="1" applyFill="1" applyBorder="1" applyAlignment="1" applyProtection="1">
      <alignment horizontal="left"/>
      <protection locked="0"/>
    </xf>
    <xf numFmtId="164" fontId="0" fillId="36" borderId="59" xfId="0" applyNumberFormat="1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165" fontId="0" fillId="36" borderId="41" xfId="0" applyNumberFormat="1" applyFont="1" applyFill="1" applyBorder="1" applyAlignment="1" applyProtection="1">
      <alignment horizontal="left"/>
      <protection locked="0"/>
    </xf>
    <xf numFmtId="164" fontId="0" fillId="36" borderId="60" xfId="0" applyNumberFormat="1" applyFont="1" applyFill="1" applyBorder="1" applyAlignment="1" applyProtection="1">
      <alignment/>
      <protection locked="0"/>
    </xf>
    <xf numFmtId="0" fontId="0" fillId="36" borderId="61" xfId="0" applyFont="1" applyFill="1" applyBorder="1" applyAlignment="1" applyProtection="1">
      <alignment/>
      <protection locked="0"/>
    </xf>
    <xf numFmtId="166" fontId="0" fillId="36" borderId="62" xfId="0" applyNumberFormat="1" applyFont="1" applyFill="1" applyBorder="1" applyAlignment="1" applyProtection="1">
      <alignment/>
      <protection locked="0"/>
    </xf>
    <xf numFmtId="0" fontId="0" fillId="36" borderId="62" xfId="0" applyFont="1" applyFill="1" applyBorder="1" applyAlignment="1" applyProtection="1">
      <alignment/>
      <protection locked="0"/>
    </xf>
    <xf numFmtId="164" fontId="0" fillId="36" borderId="15" xfId="0" applyNumberFormat="1" applyFont="1" applyFill="1" applyBorder="1" applyAlignment="1" applyProtection="1">
      <alignment horizontal="right"/>
      <protection locked="0"/>
    </xf>
    <xf numFmtId="169" fontId="0" fillId="36" borderId="15" xfId="0" applyNumberFormat="1" applyFont="1" applyFill="1" applyBorder="1" applyAlignment="1" applyProtection="1">
      <alignment/>
      <protection locked="0"/>
    </xf>
    <xf numFmtId="164" fontId="0" fillId="36" borderId="15" xfId="0" applyNumberFormat="1" applyFont="1" applyFill="1" applyBorder="1" applyAlignment="1" applyProtection="1">
      <alignment/>
      <protection locked="0"/>
    </xf>
    <xf numFmtId="0" fontId="4" fillId="36" borderId="41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174" fontId="4" fillId="36" borderId="15" xfId="0" applyNumberFormat="1" applyFont="1" applyFill="1" applyBorder="1" applyAlignment="1" applyProtection="1">
      <alignment horizontal="center"/>
      <protection locked="0"/>
    </xf>
    <xf numFmtId="0" fontId="15" fillId="36" borderId="15" xfId="0" applyFont="1" applyFill="1" applyBorder="1" applyAlignment="1" applyProtection="1">
      <alignment horizontal="center"/>
      <protection locked="0"/>
    </xf>
    <xf numFmtId="164" fontId="4" fillId="36" borderId="15" xfId="0" applyNumberFormat="1" applyFont="1" applyFill="1" applyBorder="1" applyAlignment="1" applyProtection="1">
      <alignment horizontal="center"/>
      <protection locked="0"/>
    </xf>
    <xf numFmtId="2" fontId="4" fillId="36" borderId="15" xfId="0" applyNumberFormat="1" applyFont="1" applyFill="1" applyBorder="1" applyAlignment="1" applyProtection="1">
      <alignment horizontal="center"/>
      <protection locked="0"/>
    </xf>
    <xf numFmtId="174" fontId="15" fillId="36" borderId="15" xfId="0" applyNumberFormat="1" applyFont="1" applyFill="1" applyBorder="1" applyAlignment="1" applyProtection="1">
      <alignment horizontal="center"/>
      <protection locked="0"/>
    </xf>
    <xf numFmtId="164" fontId="15" fillId="36" borderId="15" xfId="0" applyNumberFormat="1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/>
      <protection locked="0"/>
    </xf>
    <xf numFmtId="164" fontId="15" fillId="36" borderId="15" xfId="0" applyNumberFormat="1" applyFont="1" applyFill="1" applyBorder="1" applyAlignment="1" applyProtection="1">
      <alignment/>
      <protection locked="0"/>
    </xf>
    <xf numFmtId="164" fontId="15" fillId="36" borderId="27" xfId="0" applyNumberFormat="1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locked="0"/>
    </xf>
    <xf numFmtId="0" fontId="3" fillId="36" borderId="30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6" borderId="11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0" fillId="36" borderId="41" xfId="0" applyFont="1" applyFill="1" applyBorder="1" applyAlignment="1" applyProtection="1">
      <alignment horizontal="center"/>
      <protection locked="0"/>
    </xf>
    <xf numFmtId="0" fontId="0" fillId="36" borderId="27" xfId="0" applyFont="1" applyFill="1" applyBorder="1" applyAlignment="1" applyProtection="1">
      <alignment horizontal="center"/>
      <protection locked="0"/>
    </xf>
    <xf numFmtId="0" fontId="0" fillId="36" borderId="39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 textRotation="90" wrapText="1"/>
      <protection locked="0"/>
    </xf>
    <xf numFmtId="0" fontId="0" fillId="36" borderId="57" xfId="0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16" xfId="0" applyFont="1" applyFill="1" applyBorder="1" applyAlignment="1" applyProtection="1">
      <alignment horizontal="center"/>
      <protection locked="0"/>
    </xf>
    <xf numFmtId="0" fontId="0" fillId="36" borderId="44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 vertical="center" textRotation="180"/>
      <protection locked="0"/>
    </xf>
    <xf numFmtId="0" fontId="0" fillId="36" borderId="30" xfId="0" applyFont="1" applyFill="1" applyBorder="1" applyAlignment="1" applyProtection="1">
      <alignment horizontal="center"/>
      <protection locked="0"/>
    </xf>
    <xf numFmtId="0" fontId="0" fillId="36" borderId="43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6" borderId="50" xfId="0" applyFont="1" applyFill="1" applyBorder="1" applyAlignment="1" applyProtection="1">
      <alignment horizontal="center"/>
      <protection locked="0"/>
    </xf>
    <xf numFmtId="0" fontId="19" fillId="36" borderId="49" xfId="0" applyFont="1" applyFill="1" applyBorder="1" applyAlignment="1" applyProtection="1">
      <alignment horizontal="center"/>
      <protection locked="0"/>
    </xf>
    <xf numFmtId="0" fontId="0" fillId="36" borderId="28" xfId="0" applyFont="1" applyFill="1" applyBorder="1" applyAlignment="1" applyProtection="1">
      <alignment horizontal="center"/>
      <protection locked="0"/>
    </xf>
    <xf numFmtId="0" fontId="0" fillId="36" borderId="40" xfId="0" applyFont="1" applyFill="1" applyBorder="1" applyAlignment="1" applyProtection="1">
      <alignment horizontal="center"/>
      <protection locked="0"/>
    </xf>
    <xf numFmtId="0" fontId="0" fillId="36" borderId="63" xfId="0" applyFont="1" applyFill="1" applyBorder="1" applyAlignment="1" applyProtection="1">
      <alignment horizontal="center"/>
      <protection locked="0"/>
    </xf>
    <xf numFmtId="0" fontId="15" fillId="33" borderId="50" xfId="0" applyFont="1" applyFill="1" applyBorder="1" applyAlignment="1" applyProtection="1">
      <alignment/>
      <protection locked="0"/>
    </xf>
    <xf numFmtId="0" fontId="15" fillId="33" borderId="50" xfId="0" applyFont="1" applyFill="1" applyBorder="1" applyAlignment="1" applyProtection="1">
      <alignment horizontal="center"/>
      <protection locked="0"/>
    </xf>
    <xf numFmtId="4" fontId="17" fillId="33" borderId="50" xfId="0" applyNumberFormat="1" applyFont="1" applyFill="1" applyBorder="1" applyAlignment="1" applyProtection="1">
      <alignment horizontal="center"/>
      <protection locked="0"/>
    </xf>
    <xf numFmtId="0" fontId="32" fillId="34" borderId="0" xfId="0" applyFont="1" applyFill="1" applyAlignment="1">
      <alignment/>
    </xf>
    <xf numFmtId="0" fontId="0" fillId="36" borderId="14" xfId="0" applyFont="1" applyFill="1" applyBorder="1" applyAlignment="1" applyProtection="1">
      <alignment/>
      <protection locked="0"/>
    </xf>
    <xf numFmtId="0" fontId="0" fillId="36" borderId="19" xfId="0" applyFont="1" applyFill="1" applyBorder="1" applyAlignment="1" applyProtection="1">
      <alignment/>
      <protection locked="0"/>
    </xf>
    <xf numFmtId="0" fontId="17" fillId="33" borderId="19" xfId="0" applyFont="1" applyFill="1" applyBorder="1" applyAlignment="1">
      <alignment horizontal="center"/>
    </xf>
    <xf numFmtId="14" fontId="0" fillId="33" borderId="19" xfId="0" applyNumberFormat="1" applyFont="1" applyFill="1" applyBorder="1" applyAlignment="1" applyProtection="1">
      <alignment/>
      <protection/>
    </xf>
    <xf numFmtId="2" fontId="0" fillId="33" borderId="19" xfId="0" applyNumberFormat="1" applyFont="1" applyFill="1" applyBorder="1" applyAlignment="1" applyProtection="1">
      <alignment/>
      <protection/>
    </xf>
    <xf numFmtId="10" fontId="0" fillId="33" borderId="19" xfId="0" applyNumberFormat="1" applyFont="1" applyFill="1" applyBorder="1" applyAlignment="1" applyProtection="1">
      <alignment/>
      <protection/>
    </xf>
    <xf numFmtId="0" fontId="31" fillId="36" borderId="64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7" fillId="34" borderId="0" xfId="0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4" fontId="17" fillId="34" borderId="0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4" fillId="34" borderId="0" xfId="0" applyFont="1" applyFill="1" applyBorder="1" applyAlignment="1">
      <alignment/>
    </xf>
    <xf numFmtId="164" fontId="0" fillId="34" borderId="0" xfId="0" applyNumberForma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3" fillId="37" borderId="27" xfId="0" applyFont="1" applyFill="1" applyBorder="1" applyAlignment="1">
      <alignment/>
    </xf>
    <xf numFmtId="164" fontId="23" fillId="37" borderId="33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164" fontId="13" fillId="34" borderId="0" xfId="0" applyNumberFormat="1" applyFont="1" applyFill="1" applyBorder="1" applyAlignment="1">
      <alignment horizontal="right"/>
    </xf>
    <xf numFmtId="164" fontId="4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textRotation="180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textRotation="180" wrapText="1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 textRotation="180"/>
      <protection locked="0"/>
    </xf>
    <xf numFmtId="0" fontId="0" fillId="34" borderId="0" xfId="0" applyFont="1" applyFill="1" applyBorder="1" applyAlignment="1">
      <alignment horizontal="left"/>
    </xf>
    <xf numFmtId="0" fontId="7" fillId="33" borderId="65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center"/>
    </xf>
    <xf numFmtId="0" fontId="3" fillId="36" borderId="39" xfId="0" applyFont="1" applyFill="1" applyBorder="1" applyAlignment="1" applyProtection="1">
      <alignment horizontal="center"/>
      <protection locked="0"/>
    </xf>
    <xf numFmtId="0" fontId="3" fillId="36" borderId="43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left"/>
    </xf>
    <xf numFmtId="0" fontId="0" fillId="36" borderId="31" xfId="0" applyFont="1" applyFill="1" applyBorder="1" applyAlignment="1" applyProtection="1">
      <alignment horizontal="center"/>
      <protection locked="0"/>
    </xf>
    <xf numFmtId="0" fontId="3" fillId="33" borderId="4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0" fillId="36" borderId="28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 wrapText="1"/>
    </xf>
    <xf numFmtId="0" fontId="0" fillId="36" borderId="39" xfId="0" applyFont="1" applyFill="1" applyBorder="1" applyAlignment="1">
      <alignment horizontal="center" wrapText="1"/>
    </xf>
    <xf numFmtId="0" fontId="0" fillId="36" borderId="66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3" fillId="36" borderId="28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0" fontId="3" fillId="36" borderId="66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19" fillId="36" borderId="67" xfId="0" applyFont="1" applyFill="1" applyBorder="1" applyAlignment="1" applyProtection="1">
      <alignment horizontal="center"/>
      <protection locked="0"/>
    </xf>
    <xf numFmtId="0" fontId="31" fillId="36" borderId="49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38" borderId="15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9" borderId="0" xfId="0" applyFont="1" applyFill="1" applyAlignment="1">
      <alignment horizontal="left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Border="1" applyAlignment="1">
      <alignment/>
    </xf>
    <xf numFmtId="0" fontId="23" fillId="33" borderId="14" xfId="0" applyFont="1" applyFill="1" applyBorder="1" applyAlignment="1">
      <alignment horizontal="center"/>
    </xf>
    <xf numFmtId="164" fontId="23" fillId="33" borderId="14" xfId="0" applyNumberFormat="1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0" xfId="0" applyFont="1" applyFill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locked="0"/>
    </xf>
    <xf numFmtId="164" fontId="23" fillId="39" borderId="14" xfId="0" applyNumberFormat="1" applyFont="1" applyFill="1" applyBorder="1" applyAlignment="1">
      <alignment horizontal="center"/>
    </xf>
    <xf numFmtId="164" fontId="3" fillId="39" borderId="14" xfId="0" applyNumberFormat="1" applyFont="1" applyFill="1" applyBorder="1" applyAlignment="1" applyProtection="1">
      <alignment horizontal="center"/>
      <protection locked="0"/>
    </xf>
    <xf numFmtId="164" fontId="3" fillId="39" borderId="19" xfId="0" applyNumberFormat="1" applyFont="1" applyFill="1" applyBorder="1" applyAlignment="1" applyProtection="1">
      <alignment horizontal="center"/>
      <protection locked="0"/>
    </xf>
    <xf numFmtId="0" fontId="3" fillId="39" borderId="19" xfId="0" applyFont="1" applyFill="1" applyBorder="1" applyAlignment="1" applyProtection="1">
      <alignment horizontal="center"/>
      <protection locked="0"/>
    </xf>
    <xf numFmtId="0" fontId="23" fillId="39" borderId="0" xfId="0" applyFont="1" applyFill="1" applyAlignment="1">
      <alignment horizontal="center"/>
    </xf>
    <xf numFmtId="0" fontId="6" fillId="40" borderId="14" xfId="0" applyFont="1" applyFill="1" applyBorder="1" applyAlignment="1" applyProtection="1">
      <alignment horizontal="center"/>
      <protection locked="0"/>
    </xf>
    <xf numFmtId="0" fontId="6" fillId="40" borderId="19" xfId="0" applyFont="1" applyFill="1" applyBorder="1" applyAlignment="1" applyProtection="1">
      <alignment horizontal="center"/>
      <protection locked="0"/>
    </xf>
    <xf numFmtId="0" fontId="8" fillId="40" borderId="14" xfId="0" applyFont="1" applyFill="1" applyBorder="1" applyAlignment="1" applyProtection="1">
      <alignment horizontal="center"/>
      <protection locked="0"/>
    </xf>
    <xf numFmtId="0" fontId="8" fillId="41" borderId="0" xfId="0" applyFont="1" applyFill="1" applyBorder="1" applyAlignment="1">
      <alignment horizontal="center"/>
    </xf>
    <xf numFmtId="0" fontId="8" fillId="41" borderId="0" xfId="0" applyFont="1" applyFill="1" applyAlignment="1">
      <alignment horizontal="center"/>
    </xf>
    <xf numFmtId="0" fontId="3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23" fillId="41" borderId="0" xfId="0" applyFont="1" applyFill="1" applyAlignment="1">
      <alignment/>
    </xf>
    <xf numFmtId="0" fontId="23" fillId="41" borderId="0" xfId="0" applyFont="1" applyFill="1" applyAlignment="1">
      <alignment/>
    </xf>
    <xf numFmtId="0" fontId="5" fillId="41" borderId="0" xfId="0" applyFont="1" applyFill="1" applyAlignment="1">
      <alignment horizontal="center"/>
    </xf>
    <xf numFmtId="0" fontId="5" fillId="41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3" fillId="39" borderId="14" xfId="0" applyNumberFormat="1" applyFont="1" applyFill="1" applyBorder="1" applyAlignment="1">
      <alignment horizontal="center"/>
    </xf>
    <xf numFmtId="0" fontId="3" fillId="39" borderId="19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41" borderId="0" xfId="0" applyFont="1" applyFill="1" applyAlignment="1">
      <alignment/>
    </xf>
    <xf numFmtId="0" fontId="17" fillId="36" borderId="49" xfId="0" applyFont="1" applyFill="1" applyBorder="1" applyAlignment="1" applyProtection="1">
      <alignment horizontal="center"/>
      <protection locked="0"/>
    </xf>
    <xf numFmtId="0" fontId="17" fillId="36" borderId="64" xfId="0" applyFont="1" applyFill="1" applyBorder="1" applyAlignment="1" applyProtection="1">
      <alignment horizontal="center"/>
      <protection locked="0"/>
    </xf>
    <xf numFmtId="0" fontId="5" fillId="41" borderId="0" xfId="0" applyFont="1" applyFill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7" fillId="36" borderId="0" xfId="0" applyFont="1" applyFill="1" applyBorder="1" applyAlignment="1" applyProtection="1">
      <alignment horizontal="center"/>
      <protection locked="0"/>
    </xf>
    <xf numFmtId="0" fontId="33" fillId="36" borderId="49" xfId="0" applyFont="1" applyFill="1" applyBorder="1" applyAlignment="1" applyProtection="1">
      <alignment horizontal="center"/>
      <protection locked="0"/>
    </xf>
    <xf numFmtId="0" fontId="12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0" fillId="41" borderId="0" xfId="0" applyFont="1" applyFill="1" applyAlignment="1">
      <alignment horizontal="left"/>
    </xf>
    <xf numFmtId="0" fontId="0" fillId="41" borderId="0" xfId="0" applyFont="1" applyFill="1" applyBorder="1" applyAlignment="1">
      <alignment/>
    </xf>
    <xf numFmtId="0" fontId="0" fillId="41" borderId="0" xfId="0" applyFont="1" applyFill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/>
    </xf>
    <xf numFmtId="0" fontId="8" fillId="41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17" fillId="33" borderId="14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right"/>
    </xf>
    <xf numFmtId="0" fontId="16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14" xfId="0" applyFont="1" applyFill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right"/>
    </xf>
    <xf numFmtId="0" fontId="17" fillId="33" borderId="49" xfId="0" applyFont="1" applyFill="1" applyBorder="1" applyAlignment="1" applyProtection="1">
      <alignment horizontal="center"/>
      <protection locked="0"/>
    </xf>
    <xf numFmtId="0" fontId="17" fillId="33" borderId="48" xfId="0" applyFont="1" applyFill="1" applyBorder="1" applyAlignment="1" applyProtection="1">
      <alignment horizontal="center"/>
      <protection locked="0"/>
    </xf>
    <xf numFmtId="0" fontId="17" fillId="33" borderId="49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17" fillId="33" borderId="49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53" xfId="0" applyFont="1" applyFill="1" applyBorder="1" applyAlignment="1">
      <alignment horizontal="right"/>
    </xf>
    <xf numFmtId="0" fontId="0" fillId="33" borderId="56" xfId="0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0" fillId="33" borderId="68" xfId="0" applyFill="1" applyBorder="1" applyAlignment="1">
      <alignment horizontal="right"/>
    </xf>
    <xf numFmtId="0" fontId="3" fillId="33" borderId="69" xfId="0" applyFont="1" applyFill="1" applyBorder="1" applyAlignment="1">
      <alignment horizontal="right"/>
    </xf>
    <xf numFmtId="0" fontId="0" fillId="33" borderId="58" xfId="0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0" fontId="0" fillId="0" borderId="14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4" fillId="33" borderId="70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right"/>
    </xf>
    <xf numFmtId="0" fontId="3" fillId="33" borderId="68" xfId="0" applyFont="1" applyFill="1" applyBorder="1" applyAlignment="1">
      <alignment horizontal="right"/>
    </xf>
    <xf numFmtId="0" fontId="3" fillId="33" borderId="58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16" fontId="1" fillId="33" borderId="0" xfId="0" applyNumberFormat="1" applyFont="1" applyFill="1" applyBorder="1" applyAlignment="1">
      <alignment horizontal="right"/>
    </xf>
    <xf numFmtId="16" fontId="1" fillId="33" borderId="22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22" xfId="0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71" xfId="0" applyFont="1" applyFill="1" applyBorder="1" applyAlignment="1">
      <alignment horizontal="right"/>
    </xf>
    <xf numFmtId="0" fontId="3" fillId="33" borderId="49" xfId="0" applyFont="1" applyFill="1" applyBorder="1" applyAlignment="1">
      <alignment horizontal="right"/>
    </xf>
    <xf numFmtId="0" fontId="3" fillId="33" borderId="72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3" fillId="41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41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5" fillId="33" borderId="0" xfId="0" applyFont="1" applyFill="1" applyBorder="1" applyAlignment="1" applyProtection="1">
      <alignment horizontal="center"/>
      <protection locked="0"/>
    </xf>
    <xf numFmtId="0" fontId="3" fillId="41" borderId="0" xfId="0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6" borderId="27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3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right"/>
    </xf>
    <xf numFmtId="0" fontId="3" fillId="33" borderId="32" xfId="0" applyFont="1" applyFill="1" applyBorder="1" applyAlignment="1">
      <alignment horizontal="right"/>
    </xf>
    <xf numFmtId="0" fontId="0" fillId="36" borderId="31" xfId="0" applyFont="1" applyFill="1" applyBorder="1" applyAlignment="1" applyProtection="1">
      <alignment horizontal="center"/>
      <protection locked="0"/>
    </xf>
    <xf numFmtId="0" fontId="0" fillId="36" borderId="69" xfId="0" applyFont="1" applyFill="1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/>
      <protection locked="0"/>
    </xf>
    <xf numFmtId="0" fontId="0" fillId="36" borderId="27" xfId="0" applyFont="1" applyFill="1" applyBorder="1" applyAlignment="1">
      <alignment horizontal="center" wrapText="1"/>
    </xf>
    <xf numFmtId="0" fontId="0" fillId="36" borderId="19" xfId="0" applyFont="1" applyFill="1" applyBorder="1" applyAlignment="1">
      <alignment horizontal="center" wrapText="1"/>
    </xf>
    <xf numFmtId="0" fontId="0" fillId="36" borderId="3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 vertical="center"/>
    </xf>
    <xf numFmtId="16" fontId="1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6" borderId="27" xfId="0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locked="0"/>
    </xf>
    <xf numFmtId="0" fontId="3" fillId="36" borderId="33" xfId="0" applyFont="1" applyFill="1" applyBorder="1" applyAlignment="1" applyProtection="1">
      <alignment horizontal="center"/>
      <protection locked="0"/>
    </xf>
    <xf numFmtId="0" fontId="3" fillId="33" borderId="38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31" xfId="0" applyFont="1" applyFill="1" applyBorder="1" applyAlignment="1" applyProtection="1">
      <alignment horizontal="center"/>
      <protection locked="0"/>
    </xf>
    <xf numFmtId="0" fontId="3" fillId="36" borderId="69" xfId="0" applyFont="1" applyFill="1" applyBorder="1" applyAlignment="1" applyProtection="1">
      <alignment horizontal="center"/>
      <protection locked="0"/>
    </xf>
    <xf numFmtId="0" fontId="3" fillId="36" borderId="32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65" fontId="0" fillId="37" borderId="27" xfId="0" applyNumberFormat="1" applyFont="1" applyFill="1" applyBorder="1" applyAlignment="1" applyProtection="1">
      <alignment horizontal="center"/>
      <protection/>
    </xf>
    <xf numFmtId="165" fontId="0" fillId="37" borderId="19" xfId="0" applyNumberFormat="1" applyFont="1" applyFill="1" applyBorder="1" applyAlignment="1" applyProtection="1">
      <alignment horizontal="center"/>
      <protection/>
    </xf>
    <xf numFmtId="165" fontId="0" fillId="37" borderId="33" xfId="0" applyNumberFormat="1" applyFont="1" applyFill="1" applyBorder="1" applyAlignment="1" applyProtection="1">
      <alignment horizontal="center"/>
      <protection/>
    </xf>
    <xf numFmtId="165" fontId="0" fillId="33" borderId="73" xfId="0" applyNumberFormat="1" applyFont="1" applyFill="1" applyBorder="1" applyAlignment="1" applyProtection="1">
      <alignment horizontal="center"/>
      <protection/>
    </xf>
    <xf numFmtId="165" fontId="0" fillId="33" borderId="20" xfId="0" applyNumberFormat="1" applyFont="1" applyFill="1" applyBorder="1" applyAlignment="1" applyProtection="1">
      <alignment horizontal="center"/>
      <protection/>
    </xf>
    <xf numFmtId="165" fontId="0" fillId="33" borderId="74" xfId="0" applyNumberFormat="1" applyFont="1" applyFill="1" applyBorder="1" applyAlignment="1" applyProtection="1">
      <alignment/>
      <protection/>
    </xf>
    <xf numFmtId="165" fontId="0" fillId="33" borderId="75" xfId="0" applyNumberFormat="1" applyFont="1" applyFill="1" applyBorder="1" applyAlignment="1" applyProtection="1">
      <alignment/>
      <protection/>
    </xf>
    <xf numFmtId="0" fontId="0" fillId="37" borderId="31" xfId="0" applyFill="1" applyBorder="1" applyAlignment="1">
      <alignment horizontal="center"/>
    </xf>
    <xf numFmtId="0" fontId="0" fillId="37" borderId="69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165" fontId="0" fillId="33" borderId="76" xfId="0" applyNumberFormat="1" applyFont="1" applyFill="1" applyBorder="1" applyAlignment="1" applyProtection="1">
      <alignment horizontal="center"/>
      <protection/>
    </xf>
    <xf numFmtId="165" fontId="0" fillId="33" borderId="1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34" borderId="27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N374"/>
  <sheetViews>
    <sheetView zoomScaleSheetLayoutView="100" zoomScalePageLayoutView="0" workbookViewId="0" topLeftCell="A1">
      <selection activeCell="B130" sqref="B130"/>
    </sheetView>
  </sheetViews>
  <sheetFormatPr defaultColWidth="9.140625" defaultRowHeight="12.75"/>
  <cols>
    <col min="1" max="1" width="3.7109375" style="266" customWidth="1"/>
    <col min="2" max="5" width="11.28125" style="71" customWidth="1"/>
    <col min="6" max="6" width="3.7109375" style="133" customWidth="1"/>
    <col min="7" max="7" width="11.7109375" style="133" customWidth="1"/>
    <col min="8" max="8" width="15.140625" style="71" customWidth="1"/>
    <col min="9" max="9" width="3.7109375" style="76" customWidth="1"/>
    <col min="10" max="10" width="13.7109375" style="133" customWidth="1"/>
    <col min="11" max="11" width="3.7109375" style="133" customWidth="1"/>
    <col min="12" max="12" width="3.7109375" style="71" customWidth="1"/>
    <col min="13" max="13" width="12.421875" style="133" customWidth="1"/>
    <col min="14" max="14" width="9.140625" style="80" customWidth="1"/>
    <col min="15" max="15" width="3.7109375" style="80" customWidth="1"/>
    <col min="16" max="20" width="11.28125" style="80" customWidth="1"/>
    <col min="21" max="21" width="3.7109375" style="80" customWidth="1"/>
    <col min="22" max="22" width="11.7109375" style="80" customWidth="1"/>
    <col min="23" max="23" width="9.140625" style="80" customWidth="1"/>
    <col min="24" max="24" width="3.7109375" style="80" customWidth="1"/>
    <col min="25" max="25" width="13.7109375" style="80" customWidth="1"/>
    <col min="26" max="27" width="3.7109375" style="80" customWidth="1"/>
    <col min="28" max="28" width="12.421875" style="80" customWidth="1"/>
    <col min="29" max="38" width="9.140625" style="80" customWidth="1"/>
    <col min="39" max="43" width="9.140625" style="74" customWidth="1"/>
    <col min="44" max="16384" width="9.140625" style="71" customWidth="1"/>
  </cols>
  <sheetData>
    <row r="1" spans="1:43" s="68" customFormat="1" ht="11.25" customHeight="1">
      <c r="A1" s="696" t="s">
        <v>167</v>
      </c>
      <c r="B1" s="696"/>
      <c r="C1" s="271"/>
      <c r="D1" s="271"/>
      <c r="E1" s="271"/>
      <c r="F1" s="272"/>
      <c r="G1" s="272"/>
      <c r="H1" s="271"/>
      <c r="I1" s="266"/>
      <c r="J1" s="272"/>
      <c r="K1" s="272"/>
      <c r="L1" s="271"/>
      <c r="M1" s="272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67"/>
      <c r="AN1" s="67"/>
      <c r="AO1" s="67"/>
      <c r="AP1" s="67"/>
      <c r="AQ1" s="67"/>
    </row>
    <row r="2" spans="1:43" s="68" customFormat="1" ht="11.25" customHeight="1">
      <c r="A2" s="696" t="s">
        <v>168</v>
      </c>
      <c r="B2" s="696"/>
      <c r="C2" s="271"/>
      <c r="D2" s="271"/>
      <c r="E2" s="271"/>
      <c r="F2" s="272"/>
      <c r="G2" s="272"/>
      <c r="H2" s="271"/>
      <c r="I2" s="266"/>
      <c r="J2" s="272"/>
      <c r="K2" s="272"/>
      <c r="L2" s="271"/>
      <c r="M2" s="272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67"/>
      <c r="AN2" s="67"/>
      <c r="AO2" s="67"/>
      <c r="AP2" s="67"/>
      <c r="AQ2" s="67"/>
    </row>
    <row r="3" spans="1:43" s="68" customFormat="1" ht="14.25" customHeight="1">
      <c r="A3" s="697" t="s">
        <v>144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67"/>
      <c r="AN3" s="67"/>
      <c r="AO3" s="67"/>
      <c r="AP3" s="67"/>
      <c r="AQ3" s="67"/>
    </row>
    <row r="4" spans="1:43" s="68" customFormat="1" ht="17.25" customHeight="1">
      <c r="A4" s="697" t="s">
        <v>145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67"/>
      <c r="AN4" s="67"/>
      <c r="AO4" s="67"/>
      <c r="AP4" s="67"/>
      <c r="AQ4" s="67"/>
    </row>
    <row r="5" spans="1:43" s="68" customFormat="1" ht="17.25" customHeight="1">
      <c r="A5" s="697" t="s">
        <v>146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67"/>
      <c r="AN5" s="67"/>
      <c r="AO5" s="67"/>
      <c r="AP5" s="67"/>
      <c r="AQ5" s="67"/>
    </row>
    <row r="6" spans="1:13" ht="31.5" customHeight="1">
      <c r="A6" s="699" t="s">
        <v>147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</row>
    <row r="7" spans="2:13" ht="13.5" customHeight="1">
      <c r="B7" s="273"/>
      <c r="C7" s="272"/>
      <c r="D7" s="272"/>
      <c r="E7" s="272"/>
      <c r="F7" s="272"/>
      <c r="G7" s="272"/>
      <c r="H7" s="272"/>
      <c r="I7" s="266"/>
      <c r="J7" s="272"/>
      <c r="K7" s="272"/>
      <c r="L7" s="272"/>
      <c r="M7" s="272"/>
    </row>
    <row r="8" spans="2:13" ht="27" customHeight="1">
      <c r="B8" s="274" t="s">
        <v>123</v>
      </c>
      <c r="C8" s="705">
        <f>'Rate Classifications'!C2</f>
        <v>0</v>
      </c>
      <c r="D8" s="705"/>
      <c r="E8" s="705"/>
      <c r="F8" s="706" t="s">
        <v>606</v>
      </c>
      <c r="G8" s="706"/>
      <c r="H8" s="701">
        <f>'Rate Classifications'!J4</f>
        <v>0</v>
      </c>
      <c r="I8" s="701"/>
      <c r="J8" s="275" t="s">
        <v>148</v>
      </c>
      <c r="K8" s="701">
        <f>'Rate Classifications'!C4</f>
        <v>0</v>
      </c>
      <c r="L8" s="702"/>
      <c r="M8" s="702"/>
    </row>
    <row r="9" spans="2:13" ht="27" customHeight="1">
      <c r="B9" s="274" t="s">
        <v>149</v>
      </c>
      <c r="C9" s="517">
        <f>'Rate Classifications'!C5</f>
        <v>0</v>
      </c>
      <c r="D9" s="275" t="s">
        <v>150</v>
      </c>
      <c r="E9" s="517">
        <f>'Rate Classifications'!C7</f>
        <v>0</v>
      </c>
      <c r="F9" s="706" t="s">
        <v>211</v>
      </c>
      <c r="G9" s="706"/>
      <c r="H9" s="703">
        <f>'Rate Classifications'!C8</f>
        <v>0</v>
      </c>
      <c r="I9" s="703">
        <f>'Rate Classifications'!I5</f>
        <v>0</v>
      </c>
      <c r="J9" s="275" t="s">
        <v>151</v>
      </c>
      <c r="K9" s="703">
        <f>'Rate Classifications'!C9</f>
        <v>0</v>
      </c>
      <c r="L9" s="704">
        <f>'Rate Classifications'!L5</f>
        <v>0</v>
      </c>
      <c r="M9" s="704">
        <f>'Rate Classifications'!M5</f>
        <v>0</v>
      </c>
    </row>
    <row r="10" spans="2:92" ht="18.75" customHeight="1">
      <c r="B10" s="276"/>
      <c r="C10" s="277"/>
      <c r="D10" s="278"/>
      <c r="E10" s="277"/>
      <c r="F10" s="279"/>
      <c r="G10" s="279"/>
      <c r="H10" s="280"/>
      <c r="I10" s="280"/>
      <c r="J10" s="279"/>
      <c r="K10" s="281"/>
      <c r="L10" s="282"/>
      <c r="M10" s="28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</row>
    <row r="11" spans="2:92" ht="17.25" customHeight="1">
      <c r="B11" s="711"/>
      <c r="C11" s="711"/>
      <c r="D11" s="711"/>
      <c r="E11" s="711"/>
      <c r="F11" s="707" t="s">
        <v>152</v>
      </c>
      <c r="G11" s="707"/>
      <c r="H11" s="285"/>
      <c r="I11" s="276"/>
      <c r="J11" s="279"/>
      <c r="K11" s="279"/>
      <c r="L11" s="712" t="s">
        <v>134</v>
      </c>
      <c r="M11" s="712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</row>
    <row r="12" spans="1:92" s="136" customFormat="1" ht="26.25" customHeight="1" thickBot="1">
      <c r="A12" s="267">
        <v>1</v>
      </c>
      <c r="B12" s="286" t="s">
        <v>261</v>
      </c>
      <c r="C12" s="286"/>
      <c r="D12" s="286"/>
      <c r="E12" s="286"/>
      <c r="F12" s="287" t="s">
        <v>153</v>
      </c>
      <c r="G12" s="312">
        <f>ROUND(Drilling!J41,2)</f>
        <v>21.87</v>
      </c>
      <c r="H12" s="289" t="s">
        <v>59</v>
      </c>
      <c r="I12" s="290" t="s">
        <v>154</v>
      </c>
      <c r="J12" s="287">
        <f>IF('TC 66-204 page 1'!D28&gt;0,'TC 66-204 page 1'!D28,"")</f>
      </c>
      <c r="K12" s="289" t="s">
        <v>155</v>
      </c>
      <c r="L12" s="287" t="s">
        <v>153</v>
      </c>
      <c r="M12" s="313">
        <f>IF(J12="","",G12*J12)</f>
      </c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</row>
    <row r="13" spans="1:92" s="136" customFormat="1" ht="14.25" customHeight="1">
      <c r="A13" s="267"/>
      <c r="B13" s="286"/>
      <c r="C13" s="292"/>
      <c r="D13" s="292"/>
      <c r="E13" s="292"/>
      <c r="F13" s="289"/>
      <c r="G13" s="412"/>
      <c r="H13" s="289"/>
      <c r="I13" s="290"/>
      <c r="J13" s="289"/>
      <c r="K13" s="289"/>
      <c r="L13" s="289"/>
      <c r="M13" s="41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</row>
    <row r="14" spans="1:92" s="136" customFormat="1" ht="14.25" customHeight="1" thickBot="1">
      <c r="A14" s="267">
        <v>2</v>
      </c>
      <c r="B14" s="295" t="s">
        <v>260</v>
      </c>
      <c r="C14" s="286"/>
      <c r="D14" s="286"/>
      <c r="E14" s="286"/>
      <c r="F14" s="287" t="s">
        <v>153</v>
      </c>
      <c r="G14" s="312">
        <f>ROUND(Drilling!Q80,2)</f>
        <v>32.81</v>
      </c>
      <c r="H14" s="289" t="s">
        <v>59</v>
      </c>
      <c r="I14" s="290" t="s">
        <v>154</v>
      </c>
      <c r="J14" s="287">
        <f>IF('TC 66-204 page 1'!E28&gt;0,'TC 66-204 page 1'!E28,"")</f>
      </c>
      <c r="K14" s="289" t="s">
        <v>155</v>
      </c>
      <c r="L14" s="287" t="s">
        <v>153</v>
      </c>
      <c r="M14" s="313">
        <f>IF(J14="","",G14*J14)</f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</row>
    <row r="15" spans="1:92" s="136" customFormat="1" ht="14.25" customHeight="1">
      <c r="A15" s="267"/>
      <c r="B15" s="286"/>
      <c r="C15" s="292"/>
      <c r="D15" s="292"/>
      <c r="E15" s="292"/>
      <c r="F15" s="289"/>
      <c r="G15" s="412"/>
      <c r="H15" s="289"/>
      <c r="I15" s="290"/>
      <c r="J15" s="289"/>
      <c r="K15" s="289"/>
      <c r="L15" s="289"/>
      <c r="M15" s="41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</row>
    <row r="16" spans="1:92" s="136" customFormat="1" ht="14.25" customHeight="1" thickBot="1">
      <c r="A16" s="267">
        <v>3</v>
      </c>
      <c r="B16" s="286" t="s">
        <v>262</v>
      </c>
      <c r="C16" s="292"/>
      <c r="D16" s="292"/>
      <c r="E16" s="292"/>
      <c r="F16" s="287" t="s">
        <v>153</v>
      </c>
      <c r="G16" s="312">
        <f>ROUND(Drilling!J51,2)</f>
        <v>6.14</v>
      </c>
      <c r="H16" s="289" t="s">
        <v>59</v>
      </c>
      <c r="I16" s="290" t="s">
        <v>154</v>
      </c>
      <c r="J16" s="287">
        <f>IF('TC 66-204 page 1'!F28&gt;0,'TC 66-204 page 1'!F28,"")</f>
      </c>
      <c r="K16" s="289" t="s">
        <v>155</v>
      </c>
      <c r="L16" s="287" t="s">
        <v>153</v>
      </c>
      <c r="M16" s="313">
        <f>IF(J16="","",G16*J16)</f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</row>
    <row r="17" spans="1:92" s="136" customFormat="1" ht="14.25" customHeight="1">
      <c r="A17" s="267"/>
      <c r="B17" s="286"/>
      <c r="C17" s="292"/>
      <c r="D17" s="292"/>
      <c r="E17" s="292"/>
      <c r="F17" s="289"/>
      <c r="G17" s="412"/>
      <c r="H17" s="289"/>
      <c r="I17" s="290"/>
      <c r="J17" s="289"/>
      <c r="K17" s="289"/>
      <c r="L17" s="289"/>
      <c r="M17" s="41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</row>
    <row r="18" spans="1:92" s="136" customFormat="1" ht="14.25" customHeight="1" thickBot="1">
      <c r="A18" s="267">
        <v>4</v>
      </c>
      <c r="B18" s="295" t="s">
        <v>263</v>
      </c>
      <c r="C18" s="292"/>
      <c r="D18" s="292"/>
      <c r="E18" s="292"/>
      <c r="F18" s="287" t="s">
        <v>153</v>
      </c>
      <c r="G18" s="312">
        <f>ROUND(Drilling!Q82,2)</f>
        <v>9.21</v>
      </c>
      <c r="H18" s="289" t="s">
        <v>59</v>
      </c>
      <c r="I18" s="290" t="s">
        <v>154</v>
      </c>
      <c r="J18" s="287">
        <f>IF('TC 66-204 page 1'!G28&gt;0,'TC 66-204 page 1'!G28,"")</f>
      </c>
      <c r="K18" s="289" t="s">
        <v>155</v>
      </c>
      <c r="L18" s="287" t="s">
        <v>153</v>
      </c>
      <c r="M18" s="313">
        <f>IF(J18="","",G18*J18)</f>
      </c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</row>
    <row r="19" spans="1:92" s="136" customFormat="1" ht="14.25" customHeight="1">
      <c r="A19" s="267"/>
      <c r="B19" s="286"/>
      <c r="C19" s="292"/>
      <c r="D19" s="292"/>
      <c r="E19" s="292"/>
      <c r="F19" s="289"/>
      <c r="G19" s="412"/>
      <c r="H19" s="289"/>
      <c r="I19" s="290"/>
      <c r="J19" s="289"/>
      <c r="K19" s="289"/>
      <c r="L19" s="289"/>
      <c r="M19" s="41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</row>
    <row r="20" spans="1:92" s="136" customFormat="1" ht="14.25" customHeight="1" thickBot="1">
      <c r="A20" s="267">
        <v>5</v>
      </c>
      <c r="B20" s="286" t="s">
        <v>264</v>
      </c>
      <c r="C20" s="292"/>
      <c r="D20" s="292"/>
      <c r="E20" s="292"/>
      <c r="F20" s="287" t="s">
        <v>153</v>
      </c>
      <c r="G20" s="312">
        <f>ROUND(Drilling!J61,2)</f>
        <v>49.1</v>
      </c>
      <c r="H20" s="289" t="s">
        <v>60</v>
      </c>
      <c r="I20" s="290" t="s">
        <v>154</v>
      </c>
      <c r="J20" s="287">
        <f>IF('TC 66-204 page 1'!H28&gt;0,'TC 66-204 page 1'!H28,"")</f>
      </c>
      <c r="K20" s="289" t="s">
        <v>155</v>
      </c>
      <c r="L20" s="287" t="s">
        <v>153</v>
      </c>
      <c r="M20" s="313">
        <f>IF(J20="","",G20*J20)</f>
      </c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</row>
    <row r="21" spans="1:92" s="136" customFormat="1" ht="14.25" customHeight="1">
      <c r="A21" s="267"/>
      <c r="B21" s="286"/>
      <c r="C21" s="292"/>
      <c r="D21" s="292"/>
      <c r="E21" s="292"/>
      <c r="F21" s="289"/>
      <c r="G21" s="412"/>
      <c r="H21" s="289"/>
      <c r="I21" s="290"/>
      <c r="J21" s="289"/>
      <c r="K21" s="289"/>
      <c r="L21" s="289"/>
      <c r="M21" s="41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</row>
    <row r="22" spans="1:92" s="136" customFormat="1" ht="14.25" customHeight="1" thickBot="1">
      <c r="A22" s="267">
        <v>6</v>
      </c>
      <c r="B22" s="295" t="s">
        <v>265</v>
      </c>
      <c r="C22" s="292"/>
      <c r="D22" s="292"/>
      <c r="E22" s="292"/>
      <c r="F22" s="287" t="s">
        <v>153</v>
      </c>
      <c r="G22" s="312">
        <f>ROUND(Drilling!Q84,2)</f>
        <v>73.64</v>
      </c>
      <c r="H22" s="289" t="s">
        <v>59</v>
      </c>
      <c r="I22" s="290" t="s">
        <v>154</v>
      </c>
      <c r="J22" s="287">
        <f>IF('TC 66-204 page 1'!I28&gt;0,'TC 66-204 page 1'!I28,"")</f>
      </c>
      <c r="K22" s="289" t="s">
        <v>155</v>
      </c>
      <c r="L22" s="287" t="s">
        <v>153</v>
      </c>
      <c r="M22" s="313">
        <f>IF(J22="","",G22*J22)</f>
      </c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</row>
    <row r="23" spans="1:92" s="136" customFormat="1" ht="14.25" customHeight="1">
      <c r="A23" s="267"/>
      <c r="B23" s="286"/>
      <c r="C23" s="292"/>
      <c r="D23" s="292"/>
      <c r="E23" s="292"/>
      <c r="F23" s="289"/>
      <c r="G23" s="412"/>
      <c r="H23" s="289"/>
      <c r="I23" s="290"/>
      <c r="J23" s="289"/>
      <c r="K23" s="289"/>
      <c r="L23" s="289"/>
      <c r="M23" s="41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</row>
    <row r="24" spans="1:92" s="136" customFormat="1" ht="14.25" customHeight="1" thickBot="1">
      <c r="A24" s="267">
        <v>7</v>
      </c>
      <c r="B24" s="286" t="s">
        <v>266</v>
      </c>
      <c r="C24" s="292"/>
      <c r="D24" s="292"/>
      <c r="E24" s="292"/>
      <c r="F24" s="287" t="s">
        <v>153</v>
      </c>
      <c r="G24" s="312">
        <f>ROUND(Drilling!J71,2)</f>
        <v>61.37</v>
      </c>
      <c r="H24" s="289" t="s">
        <v>60</v>
      </c>
      <c r="I24" s="290" t="s">
        <v>154</v>
      </c>
      <c r="J24" s="287">
        <f>IF('TC 66-204 page 1'!J28&gt;0,'TC 66-204 page 1'!J28,"")</f>
      </c>
      <c r="K24" s="289" t="s">
        <v>155</v>
      </c>
      <c r="L24" s="287" t="s">
        <v>153</v>
      </c>
      <c r="M24" s="313">
        <f>IF(J24="","",G24*J24)</f>
      </c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</row>
    <row r="25" spans="1:92" s="136" customFormat="1" ht="14.25" customHeight="1">
      <c r="A25" s="267"/>
      <c r="B25" s="286"/>
      <c r="C25" s="292"/>
      <c r="D25" s="292"/>
      <c r="E25" s="292"/>
      <c r="F25" s="289"/>
      <c r="G25" s="412"/>
      <c r="H25" s="289"/>
      <c r="I25" s="290"/>
      <c r="J25" s="289"/>
      <c r="K25" s="289"/>
      <c r="L25" s="289"/>
      <c r="M25" s="41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</row>
    <row r="26" spans="1:92" s="136" customFormat="1" ht="14.25" customHeight="1" thickBot="1">
      <c r="A26" s="267">
        <v>8</v>
      </c>
      <c r="B26" s="295" t="s">
        <v>361</v>
      </c>
      <c r="C26" s="292"/>
      <c r="D26" s="292"/>
      <c r="E26" s="292"/>
      <c r="F26" s="287" t="s">
        <v>153</v>
      </c>
      <c r="G26" s="312">
        <f>ROUND(Drilling!Q86,2)</f>
        <v>92.06</v>
      </c>
      <c r="H26" s="289" t="s">
        <v>59</v>
      </c>
      <c r="I26" s="290" t="s">
        <v>154</v>
      </c>
      <c r="J26" s="287">
        <f>IF('TC 66-204 page 1'!K28&gt;0,'TC 66-204 page 1'!K28,"")</f>
      </c>
      <c r="K26" s="289" t="s">
        <v>155</v>
      </c>
      <c r="L26" s="287" t="s">
        <v>153</v>
      </c>
      <c r="M26" s="313">
        <f>IF(J26="","",G26*J26)</f>
      </c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</row>
    <row r="27" spans="1:92" s="136" customFormat="1" ht="14.25" customHeight="1">
      <c r="A27" s="267"/>
      <c r="B27" s="295" t="s">
        <v>360</v>
      </c>
      <c r="C27" s="292"/>
      <c r="D27" s="292"/>
      <c r="E27" s="292"/>
      <c r="F27" s="289"/>
      <c r="G27" s="412"/>
      <c r="H27" s="289"/>
      <c r="I27" s="290"/>
      <c r="J27" s="289"/>
      <c r="K27" s="289"/>
      <c r="L27" s="289"/>
      <c r="M27" s="310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</row>
    <row r="28" spans="1:92" s="136" customFormat="1" ht="14.25" customHeight="1">
      <c r="A28" s="267"/>
      <c r="B28" s="286"/>
      <c r="C28" s="292"/>
      <c r="D28" s="292"/>
      <c r="E28" s="292"/>
      <c r="F28" s="289"/>
      <c r="G28" s="412"/>
      <c r="H28" s="289"/>
      <c r="I28" s="290"/>
      <c r="J28" s="289"/>
      <c r="K28" s="289"/>
      <c r="L28" s="289"/>
      <c r="M28" s="41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</row>
    <row r="29" spans="1:92" s="136" customFormat="1" ht="14.25" customHeight="1" thickBot="1">
      <c r="A29" s="267">
        <v>9</v>
      </c>
      <c r="B29" s="286" t="s">
        <v>267</v>
      </c>
      <c r="C29" s="292"/>
      <c r="D29" s="292"/>
      <c r="E29" s="292"/>
      <c r="F29" s="287" t="s">
        <v>153</v>
      </c>
      <c r="G29" s="312">
        <f>ROUND(Drilling!J79,2)</f>
        <v>122.74</v>
      </c>
      <c r="H29" s="289" t="s">
        <v>61</v>
      </c>
      <c r="I29" s="290" t="s">
        <v>154</v>
      </c>
      <c r="J29" s="287">
        <f>IF('TC 66-204 page 1'!L28&gt;0,'TC 66-204 page 1'!L28,"")</f>
      </c>
      <c r="K29" s="289" t="s">
        <v>155</v>
      </c>
      <c r="L29" s="287" t="s">
        <v>153</v>
      </c>
      <c r="M29" s="313">
        <f>IF(J29="","",G29*J29)</f>
      </c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</row>
    <row r="30" spans="1:92" s="136" customFormat="1" ht="14.25" customHeight="1">
      <c r="A30" s="267"/>
      <c r="B30" s="286"/>
      <c r="C30" s="292"/>
      <c r="D30" s="292"/>
      <c r="E30" s="292"/>
      <c r="F30" s="289"/>
      <c r="G30" s="412"/>
      <c r="H30" s="289"/>
      <c r="I30" s="290"/>
      <c r="J30" s="289"/>
      <c r="K30" s="289"/>
      <c r="L30" s="289"/>
      <c r="M30" s="41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</row>
    <row r="31" spans="1:92" s="138" customFormat="1" ht="14.25" customHeight="1" thickBot="1">
      <c r="A31" s="268">
        <v>10</v>
      </c>
      <c r="B31" s="286" t="s">
        <v>268</v>
      </c>
      <c r="C31" s="295"/>
      <c r="D31" s="295"/>
      <c r="E31" s="297"/>
      <c r="F31" s="287" t="s">
        <v>153</v>
      </c>
      <c r="G31" s="312">
        <f>ROUND(Drilling!Q88,2)</f>
        <v>184.11</v>
      </c>
      <c r="H31" s="289" t="s">
        <v>61</v>
      </c>
      <c r="I31" s="290" t="s">
        <v>154</v>
      </c>
      <c r="J31" s="298">
        <f>IF('TC 66-204 page 1'!M28&gt;0,'TC 66-204 page 1'!M28,"")</f>
      </c>
      <c r="K31" s="289" t="s">
        <v>155</v>
      </c>
      <c r="L31" s="287" t="s">
        <v>153</v>
      </c>
      <c r="M31" s="313">
        <f>IF(J31="","",G31*J31)</f>
      </c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</row>
    <row r="32" spans="1:92" s="138" customFormat="1" ht="14.25" customHeight="1">
      <c r="A32" s="268"/>
      <c r="B32" s="286" t="s">
        <v>360</v>
      </c>
      <c r="C32" s="292"/>
      <c r="D32" s="292"/>
      <c r="E32" s="292"/>
      <c r="F32" s="289"/>
      <c r="G32" s="412"/>
      <c r="H32" s="289"/>
      <c r="I32" s="290"/>
      <c r="J32" s="289"/>
      <c r="K32" s="289"/>
      <c r="L32" s="289"/>
      <c r="M32" s="41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</row>
    <row r="33" spans="1:92" s="138" customFormat="1" ht="14.25" customHeight="1">
      <c r="A33" s="268"/>
      <c r="B33" s="286"/>
      <c r="C33" s="292"/>
      <c r="D33" s="292"/>
      <c r="E33" s="292"/>
      <c r="F33" s="289"/>
      <c r="G33" s="412"/>
      <c r="H33" s="289"/>
      <c r="I33" s="290"/>
      <c r="J33" s="289"/>
      <c r="K33" s="289"/>
      <c r="L33" s="289"/>
      <c r="M33" s="41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</row>
    <row r="34" spans="1:92" s="136" customFormat="1" ht="14.25" customHeight="1" thickBot="1">
      <c r="A34" s="268">
        <v>11</v>
      </c>
      <c r="B34" s="295" t="s">
        <v>269</v>
      </c>
      <c r="C34" s="292"/>
      <c r="D34" s="292"/>
      <c r="E34" s="292"/>
      <c r="F34" s="287" t="s">
        <v>153</v>
      </c>
      <c r="G34" s="312">
        <f>ROUND(Drilling!J100,2)</f>
        <v>50.19</v>
      </c>
      <c r="H34" s="289" t="s">
        <v>63</v>
      </c>
      <c r="I34" s="290" t="s">
        <v>154</v>
      </c>
      <c r="J34" s="287">
        <f>IF('TC 66-204 page 1'!N28&gt;0,'TC 66-204 page 1'!N28,"")</f>
      </c>
      <c r="K34" s="289" t="s">
        <v>155</v>
      </c>
      <c r="L34" s="287" t="s">
        <v>153</v>
      </c>
      <c r="M34" s="313">
        <f>IF(J34="","",G34*J34)</f>
      </c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</row>
    <row r="35" spans="1:92" s="136" customFormat="1" ht="14.25" customHeight="1">
      <c r="A35" s="268"/>
      <c r="B35" s="286"/>
      <c r="C35" s="292"/>
      <c r="D35" s="292"/>
      <c r="E35" s="292"/>
      <c r="F35" s="289"/>
      <c r="G35" s="412"/>
      <c r="H35" s="289"/>
      <c r="I35" s="290"/>
      <c r="J35" s="289"/>
      <c r="K35" s="289"/>
      <c r="L35" s="289"/>
      <c r="M35" s="41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</row>
    <row r="36" spans="1:92" s="136" customFormat="1" ht="14.25" customHeight="1" thickBot="1">
      <c r="A36" s="268">
        <v>12</v>
      </c>
      <c r="B36" s="286" t="s">
        <v>270</v>
      </c>
      <c r="C36" s="292"/>
      <c r="D36" s="292"/>
      <c r="E36" s="292"/>
      <c r="F36" s="287" t="s">
        <v>153</v>
      </c>
      <c r="G36" s="312">
        <f>ROUND(Drilling!J110,2)</f>
        <v>5.28</v>
      </c>
      <c r="H36" s="289" t="s">
        <v>59</v>
      </c>
      <c r="I36" s="290" t="s">
        <v>154</v>
      </c>
      <c r="J36" s="287">
        <f>IF('TC 66-204 page 1'!O28&gt;0,'TC 66-204 page 1'!O28,"")</f>
      </c>
      <c r="K36" s="289" t="s">
        <v>155</v>
      </c>
      <c r="L36" s="287" t="s">
        <v>153</v>
      </c>
      <c r="M36" s="313">
        <f>IF(J36="","",G36*J36)</f>
      </c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</row>
    <row r="37" spans="1:92" s="136" customFormat="1" ht="14.25" customHeight="1">
      <c r="A37" s="268"/>
      <c r="B37" s="286"/>
      <c r="C37" s="292"/>
      <c r="D37" s="292"/>
      <c r="E37" s="292"/>
      <c r="F37" s="289"/>
      <c r="G37" s="412"/>
      <c r="H37" s="289"/>
      <c r="I37" s="290"/>
      <c r="J37" s="289"/>
      <c r="K37" s="289"/>
      <c r="L37" s="289"/>
      <c r="M37" s="41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</row>
    <row r="38" spans="1:92" s="136" customFormat="1" ht="14.25" customHeight="1" thickBot="1">
      <c r="A38" s="268">
        <v>13</v>
      </c>
      <c r="B38" s="286" t="s">
        <v>271</v>
      </c>
      <c r="C38" s="292"/>
      <c r="D38" s="292"/>
      <c r="E38" s="292"/>
      <c r="F38" s="287" t="s">
        <v>153</v>
      </c>
      <c r="G38" s="312">
        <f>ROUND(Drilling!J120,2)</f>
        <v>52.5</v>
      </c>
      <c r="H38" s="289" t="s">
        <v>59</v>
      </c>
      <c r="I38" s="290" t="s">
        <v>154</v>
      </c>
      <c r="J38" s="287">
        <f>IF('TC 66-204 page 1'!P28&gt;0,'TC 66-204 page 1'!P28,"")</f>
      </c>
      <c r="K38" s="289" t="s">
        <v>155</v>
      </c>
      <c r="L38" s="287" t="s">
        <v>153</v>
      </c>
      <c r="M38" s="313">
        <f>IF(J38="","",G38*J38)</f>
      </c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</row>
    <row r="39" spans="1:92" s="136" customFormat="1" ht="14.25" customHeight="1">
      <c r="A39" s="268"/>
      <c r="B39" s="286"/>
      <c r="C39" s="292"/>
      <c r="D39" s="292"/>
      <c r="E39" s="292"/>
      <c r="F39" s="289"/>
      <c r="G39" s="412"/>
      <c r="H39" s="289"/>
      <c r="I39" s="290"/>
      <c r="J39" s="289"/>
      <c r="K39" s="289"/>
      <c r="L39" s="289"/>
      <c r="M39" s="41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</row>
    <row r="40" spans="1:92" s="136" customFormat="1" ht="14.25" customHeight="1" thickBot="1">
      <c r="A40" s="268">
        <v>14</v>
      </c>
      <c r="B40" s="286" t="s">
        <v>272</v>
      </c>
      <c r="C40" s="292"/>
      <c r="D40" s="292"/>
      <c r="E40" s="292"/>
      <c r="F40" s="287" t="s">
        <v>153</v>
      </c>
      <c r="G40" s="312">
        <f>ROUND(Drilling!J133,2)</f>
        <v>4.78</v>
      </c>
      <c r="H40" s="289" t="s">
        <v>59</v>
      </c>
      <c r="I40" s="290" t="s">
        <v>154</v>
      </c>
      <c r="J40" s="287">
        <f>IF('TC 66-204 page 1'!Q28&gt;0,'TC 66-204 page 1'!Q28,"")</f>
      </c>
      <c r="K40" s="289" t="s">
        <v>155</v>
      </c>
      <c r="L40" s="287" t="s">
        <v>153</v>
      </c>
      <c r="M40" s="313">
        <f>IF(J40="","",G40*J40)</f>
      </c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</row>
    <row r="41" spans="1:92" s="136" customFormat="1" ht="14.25" customHeight="1">
      <c r="A41" s="268"/>
      <c r="B41" s="286"/>
      <c r="C41" s="292"/>
      <c r="D41" s="292"/>
      <c r="E41" s="292"/>
      <c r="F41" s="289"/>
      <c r="G41" s="412"/>
      <c r="H41" s="289"/>
      <c r="I41" s="290"/>
      <c r="J41" s="289"/>
      <c r="K41" s="289"/>
      <c r="L41" s="289"/>
      <c r="M41" s="41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</row>
    <row r="42" spans="1:92" s="136" customFormat="1" ht="14.25" customHeight="1" thickBot="1">
      <c r="A42" s="268">
        <v>15</v>
      </c>
      <c r="B42" s="286" t="s">
        <v>273</v>
      </c>
      <c r="C42" s="295"/>
      <c r="D42" s="295"/>
      <c r="E42" s="297"/>
      <c r="F42" s="287" t="s">
        <v>153</v>
      </c>
      <c r="G42" s="312">
        <f>ROUND(Drilling!J146,2)</f>
        <v>4.78</v>
      </c>
      <c r="H42" s="289" t="s">
        <v>59</v>
      </c>
      <c r="I42" s="290" t="s">
        <v>154</v>
      </c>
      <c r="J42" s="287">
        <f>IF('TC 66-204 page 1'!R28&gt;0,'TC 66-204 page 1'!R28,"")</f>
      </c>
      <c r="K42" s="289" t="s">
        <v>155</v>
      </c>
      <c r="L42" s="287" t="s">
        <v>153</v>
      </c>
      <c r="M42" s="313">
        <f>IF(J42="","",G42*J42)</f>
      </c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</row>
    <row r="43" spans="1:92" s="136" customFormat="1" ht="14.25" customHeight="1">
      <c r="A43" s="268"/>
      <c r="B43" s="286"/>
      <c r="C43" s="292"/>
      <c r="D43" s="292"/>
      <c r="E43" s="292"/>
      <c r="F43" s="289"/>
      <c r="G43" s="412"/>
      <c r="H43" s="289"/>
      <c r="I43" s="290"/>
      <c r="J43" s="289"/>
      <c r="K43" s="289"/>
      <c r="L43" s="289"/>
      <c r="M43" s="41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</row>
    <row r="44" spans="1:92" s="136" customFormat="1" ht="14.25" customHeight="1" thickBot="1">
      <c r="A44" s="268">
        <v>16</v>
      </c>
      <c r="B44" s="286" t="s">
        <v>274</v>
      </c>
      <c r="C44" s="295"/>
      <c r="D44" s="295"/>
      <c r="E44" s="297"/>
      <c r="F44" s="287" t="s">
        <v>153</v>
      </c>
      <c r="G44" s="312">
        <f>ROUND(Drilling!J159,2)</f>
        <v>4.78</v>
      </c>
      <c r="H44" s="289" t="s">
        <v>59</v>
      </c>
      <c r="I44" s="290" t="s">
        <v>154</v>
      </c>
      <c r="J44" s="287">
        <f>IF('TC 66-204 page 1'!S28&gt;0,'TC 66-204 page 1'!S28,"")</f>
      </c>
      <c r="K44" s="289" t="s">
        <v>155</v>
      </c>
      <c r="L44" s="287" t="s">
        <v>153</v>
      </c>
      <c r="M44" s="313">
        <f>IF(J44="","",G44*J44)</f>
      </c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</row>
    <row r="45" spans="1:92" s="140" customFormat="1" ht="14.25" customHeight="1">
      <c r="A45" s="268"/>
      <c r="B45" s="286"/>
      <c r="C45" s="292"/>
      <c r="D45" s="292"/>
      <c r="E45" s="292"/>
      <c r="F45" s="289"/>
      <c r="G45" s="412"/>
      <c r="H45" s="289"/>
      <c r="I45" s="299"/>
      <c r="J45" s="289"/>
      <c r="K45" s="300"/>
      <c r="L45" s="289"/>
      <c r="M45" s="310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</row>
    <row r="46" spans="1:92" s="136" customFormat="1" ht="14.25" customHeight="1" thickBot="1">
      <c r="A46" s="268">
        <v>17</v>
      </c>
      <c r="B46" s="286" t="s">
        <v>275</v>
      </c>
      <c r="C46" s="292"/>
      <c r="D46" s="292"/>
      <c r="E46" s="292"/>
      <c r="F46" s="287" t="s">
        <v>153</v>
      </c>
      <c r="G46" s="312">
        <f>ROUND(Drilling!J169,2)</f>
        <v>35.07</v>
      </c>
      <c r="H46" s="289" t="s">
        <v>60</v>
      </c>
      <c r="I46" s="290" t="s">
        <v>154</v>
      </c>
      <c r="J46" s="287">
        <f>IF('TC 66-204 page 2'!D28&gt;0,'TC 66-204 page 2'!D28,"")</f>
      </c>
      <c r="K46" s="289" t="s">
        <v>155</v>
      </c>
      <c r="L46" s="287" t="s">
        <v>153</v>
      </c>
      <c r="M46" s="313">
        <f>IF(J46="","",G46*J46)</f>
      </c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</row>
    <row r="47" spans="1:92" s="136" customFormat="1" ht="14.25" customHeight="1">
      <c r="A47" s="268"/>
      <c r="B47" s="286"/>
      <c r="C47" s="292"/>
      <c r="D47" s="292"/>
      <c r="E47" s="292"/>
      <c r="F47" s="289"/>
      <c r="G47" s="412"/>
      <c r="H47" s="289"/>
      <c r="I47" s="290"/>
      <c r="J47" s="289"/>
      <c r="K47" s="289"/>
      <c r="L47" s="289"/>
      <c r="M47" s="41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</row>
    <row r="48" spans="1:92" s="136" customFormat="1" ht="14.25" customHeight="1" thickBot="1">
      <c r="A48" s="268">
        <v>18</v>
      </c>
      <c r="B48" s="295" t="s">
        <v>276</v>
      </c>
      <c r="C48" s="295"/>
      <c r="D48" s="295"/>
      <c r="E48" s="297"/>
      <c r="F48" s="287" t="s">
        <v>153</v>
      </c>
      <c r="G48" s="312">
        <f>ROUND(Drilling!J179,2)</f>
        <v>30.69</v>
      </c>
      <c r="H48" s="289" t="s">
        <v>60</v>
      </c>
      <c r="I48" s="290" t="s">
        <v>154</v>
      </c>
      <c r="J48" s="287">
        <f>IF('TC 66-204 page 2'!E28&gt;0,'TC 66-204 page 2'!E28,"")</f>
      </c>
      <c r="K48" s="289" t="s">
        <v>155</v>
      </c>
      <c r="L48" s="287" t="s">
        <v>153</v>
      </c>
      <c r="M48" s="313">
        <f>IF(J48="","",G48*J48)</f>
      </c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</row>
    <row r="49" spans="1:92" s="136" customFormat="1" ht="14.25" customHeight="1">
      <c r="A49" s="268"/>
      <c r="B49" s="286"/>
      <c r="C49" s="292"/>
      <c r="D49" s="292"/>
      <c r="E49" s="292"/>
      <c r="F49" s="289"/>
      <c r="G49" s="412"/>
      <c r="H49" s="289"/>
      <c r="I49" s="290"/>
      <c r="J49" s="289"/>
      <c r="K49" s="289"/>
      <c r="L49" s="289"/>
      <c r="M49" s="41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</row>
    <row r="50" spans="1:92" s="136" customFormat="1" ht="14.25" customHeight="1" thickBot="1">
      <c r="A50" s="268">
        <v>19</v>
      </c>
      <c r="B50" s="286" t="s">
        <v>277</v>
      </c>
      <c r="C50" s="292"/>
      <c r="D50" s="292"/>
      <c r="E50" s="292"/>
      <c r="F50" s="287" t="s">
        <v>153</v>
      </c>
      <c r="G50" s="312">
        <f>ROUND(Testing!J30,2)</f>
        <v>0</v>
      </c>
      <c r="H50" s="289" t="s">
        <v>59</v>
      </c>
      <c r="I50" s="290" t="s">
        <v>154</v>
      </c>
      <c r="J50" s="287">
        <f>IF('TC 66-204 page 2'!F28&gt;0,'TC 66-204 page 2'!F28,"")</f>
      </c>
      <c r="K50" s="289" t="s">
        <v>155</v>
      </c>
      <c r="L50" s="287" t="s">
        <v>153</v>
      </c>
      <c r="M50" s="313">
        <f>IF(J50="","",G50*J50)</f>
      </c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</row>
    <row r="51" spans="1:92" s="136" customFormat="1" ht="14.25" customHeight="1">
      <c r="A51" s="268"/>
      <c r="B51" s="286" t="s">
        <v>337</v>
      </c>
      <c r="C51" s="286"/>
      <c r="D51" s="292"/>
      <c r="E51" s="292"/>
      <c r="F51" s="289"/>
      <c r="G51" s="412"/>
      <c r="H51" s="301"/>
      <c r="I51" s="290"/>
      <c r="J51" s="289"/>
      <c r="K51" s="289"/>
      <c r="L51" s="289"/>
      <c r="M51" s="414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</row>
    <row r="52" spans="1:92" s="136" customFormat="1" ht="14.25" customHeight="1">
      <c r="A52" s="268"/>
      <c r="B52" s="286"/>
      <c r="C52" s="286"/>
      <c r="D52" s="292"/>
      <c r="E52" s="292"/>
      <c r="F52" s="289"/>
      <c r="G52" s="412"/>
      <c r="H52" s="301"/>
      <c r="I52" s="290"/>
      <c r="J52" s="289"/>
      <c r="K52" s="289"/>
      <c r="L52" s="289"/>
      <c r="M52" s="414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</row>
    <row r="53" spans="1:92" s="136" customFormat="1" ht="14.25" customHeight="1" thickBot="1">
      <c r="A53" s="268">
        <v>20</v>
      </c>
      <c r="B53" s="286" t="s">
        <v>278</v>
      </c>
      <c r="C53" s="292"/>
      <c r="D53" s="292"/>
      <c r="E53" s="292"/>
      <c r="F53" s="287" t="s">
        <v>153</v>
      </c>
      <c r="G53" s="312">
        <f>ROUND(Testing!J37,2)</f>
        <v>0</v>
      </c>
      <c r="H53" s="289" t="s">
        <v>59</v>
      </c>
      <c r="I53" s="290" t="s">
        <v>154</v>
      </c>
      <c r="J53" s="287">
        <f>IF('TC 66-204 page 2'!G28&gt;0,'TC 66-204 page 2'!G28,"")</f>
      </c>
      <c r="K53" s="289" t="s">
        <v>155</v>
      </c>
      <c r="L53" s="287" t="s">
        <v>153</v>
      </c>
      <c r="M53" s="313">
        <f>IF(J53="","",G53*J53)</f>
      </c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</row>
    <row r="54" spans="1:92" s="136" customFormat="1" ht="14.25" customHeight="1">
      <c r="A54" s="268"/>
      <c r="B54" s="286"/>
      <c r="C54" s="292"/>
      <c r="D54" s="292"/>
      <c r="E54" s="292"/>
      <c r="F54" s="289"/>
      <c r="G54" s="412"/>
      <c r="H54" s="289"/>
      <c r="I54" s="290"/>
      <c r="J54" s="289"/>
      <c r="K54" s="289"/>
      <c r="L54" s="289"/>
      <c r="M54" s="310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</row>
    <row r="55" spans="1:38" s="139" customFormat="1" ht="14.25" customHeight="1" thickBot="1">
      <c r="A55" s="268">
        <v>21</v>
      </c>
      <c r="B55" s="286" t="s">
        <v>365</v>
      </c>
      <c r="C55" s="292"/>
      <c r="D55" s="292"/>
      <c r="E55" s="292"/>
      <c r="F55" s="287" t="s">
        <v>153</v>
      </c>
      <c r="G55" s="312">
        <f>ROUND(Drilling!J190,2)</f>
        <v>0</v>
      </c>
      <c r="H55" s="289" t="s">
        <v>156</v>
      </c>
      <c r="I55" s="290" t="s">
        <v>154</v>
      </c>
      <c r="J55" s="287">
        <f>IF('TC 66-204 page 2'!H144=0,0,1)</f>
        <v>0</v>
      </c>
      <c r="K55" s="289" t="s">
        <v>155</v>
      </c>
      <c r="L55" s="287" t="s">
        <v>153</v>
      </c>
      <c r="M55" s="313">
        <f>IF(G55=0,"",G55*J55)</f>
      </c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</row>
    <row r="56" spans="1:38" s="139" customFormat="1" ht="14.25" customHeight="1">
      <c r="A56" s="268"/>
      <c r="B56" s="286"/>
      <c r="C56" s="292"/>
      <c r="D56" s="292"/>
      <c r="E56" s="292"/>
      <c r="F56" s="289"/>
      <c r="G56" s="412"/>
      <c r="H56" s="289"/>
      <c r="I56" s="290"/>
      <c r="J56" s="289"/>
      <c r="K56" s="289"/>
      <c r="L56" s="289"/>
      <c r="M56" s="310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</row>
    <row r="57" spans="1:92" s="140" customFormat="1" ht="14.25" customHeight="1" thickBot="1">
      <c r="A57" s="268">
        <v>22</v>
      </c>
      <c r="B57" s="286" t="s">
        <v>323</v>
      </c>
      <c r="C57" s="292"/>
      <c r="D57" s="292"/>
      <c r="E57" s="292"/>
      <c r="F57" s="287" t="s">
        <v>153</v>
      </c>
      <c r="G57" s="312">
        <f>ROUND(Testing!J44,2)</f>
        <v>0</v>
      </c>
      <c r="H57" s="289" t="s">
        <v>117</v>
      </c>
      <c r="I57" s="290" t="s">
        <v>154</v>
      </c>
      <c r="J57" s="287">
        <f>IF('TC 66-204 page 2'!I28&gt;0,'TC 66-204 page 2'!I28,"")</f>
      </c>
      <c r="K57" s="289" t="s">
        <v>155</v>
      </c>
      <c r="L57" s="287" t="s">
        <v>153</v>
      </c>
      <c r="M57" s="313">
        <f>IF(J57="","",G57*J57)</f>
      </c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</row>
    <row r="58" spans="1:92" ht="13.5" customHeight="1">
      <c r="A58" s="696" t="s">
        <v>167</v>
      </c>
      <c r="B58" s="696"/>
      <c r="C58" s="271"/>
      <c r="D58" s="271"/>
      <c r="E58" s="271"/>
      <c r="F58" s="272"/>
      <c r="G58" s="272"/>
      <c r="H58" s="271"/>
      <c r="I58" s="266"/>
      <c r="J58" s="272"/>
      <c r="K58" s="272"/>
      <c r="L58" s="698" t="s">
        <v>352</v>
      </c>
      <c r="M58" s="698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</row>
    <row r="59" spans="1:92" ht="13.5" customHeight="1">
      <c r="A59" s="696" t="s">
        <v>168</v>
      </c>
      <c r="B59" s="696"/>
      <c r="C59" s="271"/>
      <c r="D59" s="271"/>
      <c r="E59" s="271"/>
      <c r="F59" s="272"/>
      <c r="G59" s="272"/>
      <c r="H59" s="271"/>
      <c r="I59" s="266"/>
      <c r="J59" s="272"/>
      <c r="K59" s="272"/>
      <c r="L59" s="271"/>
      <c r="M59" s="272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134" customFormat="1" ht="24.75" customHeight="1">
      <c r="A60" s="699" t="s">
        <v>147</v>
      </c>
      <c r="B60" s="699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  <c r="AJ60" s="524"/>
      <c r="AK60" s="524"/>
      <c r="AL60" s="524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</row>
    <row r="61" spans="1:92" s="134" customFormat="1" ht="40.5" customHeight="1">
      <c r="A61" s="268"/>
      <c r="B61" s="275" t="s">
        <v>123</v>
      </c>
      <c r="C61" s="700">
        <f>C8</f>
        <v>0</v>
      </c>
      <c r="D61" s="700"/>
      <c r="E61" s="700"/>
      <c r="F61" s="706" t="s">
        <v>606</v>
      </c>
      <c r="G61" s="706"/>
      <c r="H61" s="691">
        <f>H8</f>
        <v>0</v>
      </c>
      <c r="I61" s="691"/>
      <c r="J61" s="275"/>
      <c r="K61" s="692"/>
      <c r="L61" s="693"/>
      <c r="M61" s="693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</row>
    <row r="62" spans="1:92" s="134" customFormat="1" ht="32.25" customHeight="1">
      <c r="A62" s="268"/>
      <c r="B62" s="286"/>
      <c r="C62" s="292"/>
      <c r="D62" s="292"/>
      <c r="E62" s="292"/>
      <c r="F62" s="289"/>
      <c r="G62" s="293"/>
      <c r="H62" s="301"/>
      <c r="I62" s="290"/>
      <c r="J62" s="289"/>
      <c r="K62" s="289"/>
      <c r="L62" s="304"/>
      <c r="M62" s="296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</row>
    <row r="63" spans="1:38" s="132" customFormat="1" ht="14.25" customHeight="1" thickBot="1">
      <c r="A63" s="268">
        <v>23</v>
      </c>
      <c r="B63" s="286" t="s">
        <v>322</v>
      </c>
      <c r="C63" s="292"/>
      <c r="D63" s="292"/>
      <c r="E63" s="292"/>
      <c r="F63" s="287" t="s">
        <v>153</v>
      </c>
      <c r="G63" s="312">
        <f>ROUND(Testing!J51,2)</f>
        <v>0</v>
      </c>
      <c r="H63" s="289" t="s">
        <v>61</v>
      </c>
      <c r="I63" s="290" t="s">
        <v>154</v>
      </c>
      <c r="J63" s="287">
        <f>IF('TC 66-204 page 2'!J28&gt;0,'TC 66-204 page 2'!J28,"")</f>
      </c>
      <c r="K63" s="289" t="s">
        <v>155</v>
      </c>
      <c r="L63" s="287" t="s">
        <v>153</v>
      </c>
      <c r="M63" s="313">
        <f>IF(J63="","",G63*J63)</f>
      </c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</row>
    <row r="64" spans="1:92" s="135" customFormat="1" ht="14.25" customHeight="1">
      <c r="A64" s="268"/>
      <c r="B64" s="286"/>
      <c r="C64" s="292"/>
      <c r="D64" s="292"/>
      <c r="E64" s="292"/>
      <c r="F64" s="289"/>
      <c r="G64" s="412"/>
      <c r="H64" s="289"/>
      <c r="I64" s="290"/>
      <c r="J64" s="289"/>
      <c r="K64" s="289"/>
      <c r="L64" s="289"/>
      <c r="M64" s="310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</row>
    <row r="65" spans="1:92" s="135" customFormat="1" ht="14.25" customHeight="1" thickBot="1">
      <c r="A65" s="268">
        <v>24</v>
      </c>
      <c r="B65" s="286" t="s">
        <v>321</v>
      </c>
      <c r="C65" s="292"/>
      <c r="D65" s="292"/>
      <c r="E65" s="292"/>
      <c r="F65" s="287" t="s">
        <v>153</v>
      </c>
      <c r="G65" s="312">
        <f>ROUND(Testing!J58,2)</f>
        <v>0</v>
      </c>
      <c r="H65" s="289" t="s">
        <v>61</v>
      </c>
      <c r="I65" s="290" t="s">
        <v>154</v>
      </c>
      <c r="J65" s="287">
        <f>IF('TC 66-204 page 2'!K28&gt;0,'TC 66-204 page 2'!K28,"")</f>
      </c>
      <c r="K65" s="289" t="s">
        <v>155</v>
      </c>
      <c r="L65" s="287" t="s">
        <v>153</v>
      </c>
      <c r="M65" s="313">
        <f>IF(J65="","",G65*J65)</f>
      </c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  <c r="AJ65" s="524"/>
      <c r="AK65" s="524"/>
      <c r="AL65" s="524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</row>
    <row r="66" spans="1:92" s="135" customFormat="1" ht="14.25" customHeight="1">
      <c r="A66" s="268"/>
      <c r="B66" s="286"/>
      <c r="C66" s="292"/>
      <c r="D66" s="292"/>
      <c r="E66" s="292"/>
      <c r="F66" s="289"/>
      <c r="G66" s="412"/>
      <c r="H66" s="289"/>
      <c r="I66" s="290"/>
      <c r="J66" s="289"/>
      <c r="K66" s="289"/>
      <c r="L66" s="289"/>
      <c r="M66" s="41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4"/>
      <c r="AC66" s="524"/>
      <c r="AD66" s="524"/>
      <c r="AE66" s="524"/>
      <c r="AF66" s="524"/>
      <c r="AG66" s="524"/>
      <c r="AH66" s="524"/>
      <c r="AI66" s="524"/>
      <c r="AJ66" s="524"/>
      <c r="AK66" s="524"/>
      <c r="AL66" s="524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</row>
    <row r="67" spans="1:92" s="135" customFormat="1" ht="14.25" customHeight="1" thickBot="1">
      <c r="A67" s="268">
        <v>25</v>
      </c>
      <c r="B67" s="286" t="s">
        <v>366</v>
      </c>
      <c r="C67" s="292"/>
      <c r="D67" s="292"/>
      <c r="E67" s="292"/>
      <c r="F67" s="287" t="s">
        <v>153</v>
      </c>
      <c r="G67" s="312">
        <f>ROUND(Testing!J65,2)</f>
        <v>0</v>
      </c>
      <c r="H67" s="289" t="s">
        <v>61</v>
      </c>
      <c r="I67" s="290" t="s">
        <v>154</v>
      </c>
      <c r="J67" s="287">
        <f>IF('TC 66-204 page 2'!L28&gt;0,'TC 66-204 page 2'!L28,"")</f>
      </c>
      <c r="K67" s="289" t="s">
        <v>155</v>
      </c>
      <c r="L67" s="287" t="s">
        <v>153</v>
      </c>
      <c r="M67" s="313">
        <f>IF(J67="","",G67*J67)</f>
      </c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</row>
    <row r="68" spans="1:92" s="135" customFormat="1" ht="14.25" customHeight="1">
      <c r="A68" s="268"/>
      <c r="B68" s="286"/>
      <c r="C68" s="292"/>
      <c r="D68" s="292"/>
      <c r="E68" s="292"/>
      <c r="F68" s="289"/>
      <c r="G68" s="412"/>
      <c r="H68" s="289"/>
      <c r="I68" s="290"/>
      <c r="J68" s="289"/>
      <c r="K68" s="289"/>
      <c r="L68" s="289"/>
      <c r="M68" s="310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</row>
    <row r="69" spans="1:92" s="135" customFormat="1" ht="14.25" customHeight="1" thickBot="1">
      <c r="A69" s="268">
        <v>26</v>
      </c>
      <c r="B69" s="286" t="s">
        <v>320</v>
      </c>
      <c r="C69" s="292"/>
      <c r="D69" s="292"/>
      <c r="E69" s="292"/>
      <c r="F69" s="287" t="s">
        <v>153</v>
      </c>
      <c r="G69" s="312">
        <f>ROUND(Testing!J72,2)</f>
        <v>0</v>
      </c>
      <c r="H69" s="289" t="s">
        <v>61</v>
      </c>
      <c r="I69" s="290" t="s">
        <v>154</v>
      </c>
      <c r="J69" s="287">
        <f>IF('TC 66-204 page 2'!M28&gt;0,'TC 66-204 page 2'!M28,"")</f>
      </c>
      <c r="K69" s="289" t="s">
        <v>155</v>
      </c>
      <c r="L69" s="287" t="s">
        <v>153</v>
      </c>
      <c r="M69" s="313">
        <f>IF(J69="","",G69*J69)</f>
      </c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</row>
    <row r="70" spans="1:92" s="135" customFormat="1" ht="14.25" customHeight="1">
      <c r="A70" s="268"/>
      <c r="B70" s="322" t="s">
        <v>767</v>
      </c>
      <c r="C70" s="292"/>
      <c r="D70" s="292"/>
      <c r="E70" s="292"/>
      <c r="F70" s="289"/>
      <c r="G70" s="412"/>
      <c r="H70" s="289"/>
      <c r="I70" s="290"/>
      <c r="J70" s="289"/>
      <c r="K70" s="289"/>
      <c r="L70" s="289"/>
      <c r="M70" s="310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4"/>
      <c r="AC70" s="524"/>
      <c r="AD70" s="524"/>
      <c r="AE70" s="524"/>
      <c r="AF70" s="524"/>
      <c r="AG70" s="524"/>
      <c r="AH70" s="524"/>
      <c r="AI70" s="524"/>
      <c r="AJ70" s="524"/>
      <c r="AK70" s="524"/>
      <c r="AL70" s="524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</row>
    <row r="71" spans="1:92" s="135" customFormat="1" ht="14.25" customHeight="1">
      <c r="A71" s="268"/>
      <c r="B71" s="286"/>
      <c r="C71" s="292"/>
      <c r="D71" s="292"/>
      <c r="E71" s="292"/>
      <c r="F71" s="289"/>
      <c r="G71" s="412"/>
      <c r="H71" s="289"/>
      <c r="I71" s="290"/>
      <c r="J71" s="289"/>
      <c r="K71" s="289"/>
      <c r="L71" s="289"/>
      <c r="M71" s="310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4"/>
      <c r="AL71" s="524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</row>
    <row r="72" spans="1:92" s="135" customFormat="1" ht="14.25" customHeight="1" thickBot="1">
      <c r="A72" s="268">
        <v>27</v>
      </c>
      <c r="B72" s="286" t="s">
        <v>319</v>
      </c>
      <c r="C72" s="292"/>
      <c r="D72" s="292"/>
      <c r="E72" s="292"/>
      <c r="F72" s="287" t="s">
        <v>153</v>
      </c>
      <c r="G72" s="312">
        <f>ROUND(Testing!J79,2)</f>
        <v>0</v>
      </c>
      <c r="H72" s="289" t="s">
        <v>61</v>
      </c>
      <c r="I72" s="290" t="s">
        <v>154</v>
      </c>
      <c r="J72" s="287">
        <f>IF('TC 66-204 page 2'!N28&gt;0,'TC 66-204 page 2'!N28,"")</f>
      </c>
      <c r="K72" s="289" t="s">
        <v>155</v>
      </c>
      <c r="L72" s="287" t="s">
        <v>153</v>
      </c>
      <c r="M72" s="313">
        <f>IF(J72="","",G72*J72)</f>
      </c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24"/>
      <c r="AJ72" s="524"/>
      <c r="AK72" s="524"/>
      <c r="AL72" s="524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</row>
    <row r="73" spans="1:92" s="135" customFormat="1" ht="14.25" customHeight="1">
      <c r="A73" s="268"/>
      <c r="B73" s="286"/>
      <c r="C73" s="292"/>
      <c r="D73" s="292"/>
      <c r="E73" s="292"/>
      <c r="F73" s="289"/>
      <c r="G73" s="412"/>
      <c r="H73" s="289"/>
      <c r="I73" s="290"/>
      <c r="J73" s="289"/>
      <c r="K73" s="289"/>
      <c r="L73" s="289"/>
      <c r="M73" s="41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4"/>
      <c r="AC73" s="524"/>
      <c r="AD73" s="524"/>
      <c r="AE73" s="524"/>
      <c r="AF73" s="524"/>
      <c r="AG73" s="524"/>
      <c r="AH73" s="524"/>
      <c r="AI73" s="524"/>
      <c r="AJ73" s="524"/>
      <c r="AK73" s="524"/>
      <c r="AL73" s="524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</row>
    <row r="74" spans="1:92" s="135" customFormat="1" ht="14.25" customHeight="1" thickBot="1">
      <c r="A74" s="268">
        <v>28</v>
      </c>
      <c r="B74" s="286" t="s">
        <v>318</v>
      </c>
      <c r="C74" s="292"/>
      <c r="D74" s="292"/>
      <c r="E74" s="292"/>
      <c r="F74" s="287" t="s">
        <v>153</v>
      </c>
      <c r="G74" s="312">
        <f>ROUND(Testing!J86,2)</f>
        <v>0</v>
      </c>
      <c r="H74" s="289" t="s">
        <v>61</v>
      </c>
      <c r="I74" s="290" t="s">
        <v>154</v>
      </c>
      <c r="J74" s="287">
        <f>IF('TC 66-204 page 2'!O28&gt;0,'TC 66-204 page 2'!O28,"")</f>
      </c>
      <c r="K74" s="289" t="s">
        <v>155</v>
      </c>
      <c r="L74" s="287" t="s">
        <v>153</v>
      </c>
      <c r="M74" s="313">
        <f>IF(J74="","",G74*J74)</f>
      </c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  <c r="AB74" s="524"/>
      <c r="AC74" s="524"/>
      <c r="AD74" s="524"/>
      <c r="AE74" s="524"/>
      <c r="AF74" s="524"/>
      <c r="AG74" s="524"/>
      <c r="AH74" s="524"/>
      <c r="AI74" s="524"/>
      <c r="AJ74" s="524"/>
      <c r="AK74" s="524"/>
      <c r="AL74" s="524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</row>
    <row r="75" spans="1:92" s="135" customFormat="1" ht="14.25" customHeight="1">
      <c r="A75" s="268"/>
      <c r="B75" s="286"/>
      <c r="C75" s="292"/>
      <c r="D75" s="292"/>
      <c r="E75" s="292"/>
      <c r="F75" s="289"/>
      <c r="G75" s="412"/>
      <c r="H75" s="289"/>
      <c r="I75" s="290"/>
      <c r="J75" s="289"/>
      <c r="K75" s="289"/>
      <c r="L75" s="289"/>
      <c r="M75" s="414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4"/>
      <c r="AC75" s="524"/>
      <c r="AD75" s="524"/>
      <c r="AE75" s="524"/>
      <c r="AF75" s="524"/>
      <c r="AG75" s="524"/>
      <c r="AH75" s="524"/>
      <c r="AI75" s="524"/>
      <c r="AJ75" s="524"/>
      <c r="AK75" s="524"/>
      <c r="AL75" s="524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</row>
    <row r="76" spans="1:92" s="135" customFormat="1" ht="14.25" customHeight="1" thickBot="1">
      <c r="A76" s="268">
        <v>29</v>
      </c>
      <c r="B76" s="286" t="s">
        <v>317</v>
      </c>
      <c r="C76" s="292"/>
      <c r="D76" s="292"/>
      <c r="E76" s="292"/>
      <c r="F76" s="287" t="s">
        <v>153</v>
      </c>
      <c r="G76" s="312">
        <f>ROUND(Testing!J93,2)</f>
        <v>0</v>
      </c>
      <c r="H76" s="289" t="s">
        <v>61</v>
      </c>
      <c r="I76" s="290" t="s">
        <v>154</v>
      </c>
      <c r="J76" s="287">
        <f>IF('TC 66-204 page 2'!P28&gt;0,'TC 66-204 page 2'!P28,"")</f>
      </c>
      <c r="K76" s="289" t="s">
        <v>155</v>
      </c>
      <c r="L76" s="287" t="s">
        <v>153</v>
      </c>
      <c r="M76" s="313">
        <f>IF(J76="","",G76*J76)</f>
      </c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24"/>
      <c r="AJ76" s="524"/>
      <c r="AK76" s="524"/>
      <c r="AL76" s="524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</row>
    <row r="77" spans="1:92" s="135" customFormat="1" ht="14.25" customHeight="1">
      <c r="A77" s="268"/>
      <c r="B77" s="286" t="s">
        <v>329</v>
      </c>
      <c r="C77" s="292"/>
      <c r="D77" s="292"/>
      <c r="E77" s="292"/>
      <c r="F77" s="289"/>
      <c r="G77" s="412"/>
      <c r="H77" s="289"/>
      <c r="I77" s="290"/>
      <c r="J77" s="289"/>
      <c r="K77" s="289"/>
      <c r="L77" s="289"/>
      <c r="M77" s="414"/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4"/>
      <c r="Z77" s="524"/>
      <c r="AA77" s="524"/>
      <c r="AB77" s="524"/>
      <c r="AC77" s="524"/>
      <c r="AD77" s="524"/>
      <c r="AE77" s="524"/>
      <c r="AF77" s="524"/>
      <c r="AG77" s="524"/>
      <c r="AH77" s="524"/>
      <c r="AI77" s="524"/>
      <c r="AJ77" s="524"/>
      <c r="AK77" s="524"/>
      <c r="AL77" s="524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</row>
    <row r="78" spans="1:92" s="135" customFormat="1" ht="14.25" customHeight="1">
      <c r="A78" s="268"/>
      <c r="B78" s="286"/>
      <c r="C78" s="292"/>
      <c r="D78" s="292"/>
      <c r="E78" s="292"/>
      <c r="F78" s="289"/>
      <c r="G78" s="412"/>
      <c r="H78" s="289"/>
      <c r="I78" s="290"/>
      <c r="J78" s="289"/>
      <c r="K78" s="289"/>
      <c r="L78" s="289"/>
      <c r="M78" s="41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4"/>
      <c r="AL78" s="524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</row>
    <row r="79" spans="1:92" s="135" customFormat="1" ht="14.25" customHeight="1" thickBot="1">
      <c r="A79" s="268">
        <v>30</v>
      </c>
      <c r="B79" s="286" t="s">
        <v>317</v>
      </c>
      <c r="C79" s="292"/>
      <c r="D79" s="292"/>
      <c r="E79" s="292"/>
      <c r="F79" s="287" t="s">
        <v>153</v>
      </c>
      <c r="G79" s="312">
        <f>ROUND(Testing!J100,2)</f>
        <v>0</v>
      </c>
      <c r="H79" s="289" t="s">
        <v>61</v>
      </c>
      <c r="I79" s="290" t="s">
        <v>154</v>
      </c>
      <c r="J79" s="287">
        <f>IF('TC 66-204 page 2'!Q28&gt;0,'TC 66-204 page 2'!Q28,"")</f>
      </c>
      <c r="K79" s="289" t="s">
        <v>155</v>
      </c>
      <c r="L79" s="287" t="s">
        <v>153</v>
      </c>
      <c r="M79" s="313">
        <f>IF(J79="","",G79*J79)</f>
      </c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  <c r="AA79" s="524"/>
      <c r="AB79" s="524"/>
      <c r="AC79" s="524"/>
      <c r="AD79" s="524"/>
      <c r="AE79" s="524"/>
      <c r="AF79" s="524"/>
      <c r="AG79" s="524"/>
      <c r="AH79" s="524"/>
      <c r="AI79" s="524"/>
      <c r="AJ79" s="524"/>
      <c r="AK79" s="524"/>
      <c r="AL79" s="524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</row>
    <row r="80" spans="1:92" s="135" customFormat="1" ht="14.25" customHeight="1">
      <c r="A80" s="268"/>
      <c r="B80" s="286" t="s">
        <v>334</v>
      </c>
      <c r="C80" s="292"/>
      <c r="D80" s="292"/>
      <c r="E80" s="292"/>
      <c r="F80" s="289"/>
      <c r="G80" s="412"/>
      <c r="H80" s="289"/>
      <c r="I80" s="290"/>
      <c r="J80" s="289"/>
      <c r="K80" s="289"/>
      <c r="L80" s="289"/>
      <c r="M80" s="41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4"/>
      <c r="Z80" s="524"/>
      <c r="AA80" s="524"/>
      <c r="AB80" s="524"/>
      <c r="AC80" s="524"/>
      <c r="AD80" s="524"/>
      <c r="AE80" s="524"/>
      <c r="AF80" s="524"/>
      <c r="AG80" s="524"/>
      <c r="AH80" s="524"/>
      <c r="AI80" s="524"/>
      <c r="AJ80" s="524"/>
      <c r="AK80" s="524"/>
      <c r="AL80" s="524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</row>
    <row r="81" spans="1:92" s="135" customFormat="1" ht="14.25" customHeight="1">
      <c r="A81" s="268"/>
      <c r="B81" s="286"/>
      <c r="C81" s="292"/>
      <c r="D81" s="292"/>
      <c r="E81" s="292"/>
      <c r="F81" s="289"/>
      <c r="G81" s="412"/>
      <c r="H81" s="289"/>
      <c r="I81" s="290"/>
      <c r="J81" s="289"/>
      <c r="K81" s="289"/>
      <c r="L81" s="289"/>
      <c r="M81" s="41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524"/>
      <c r="AA81" s="524"/>
      <c r="AB81" s="524"/>
      <c r="AC81" s="524"/>
      <c r="AD81" s="524"/>
      <c r="AE81" s="524"/>
      <c r="AF81" s="524"/>
      <c r="AG81" s="524"/>
      <c r="AH81" s="524"/>
      <c r="AI81" s="524"/>
      <c r="AJ81" s="524"/>
      <c r="AK81" s="524"/>
      <c r="AL81" s="524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</row>
    <row r="82" spans="1:92" s="135" customFormat="1" ht="14.25" customHeight="1" thickBot="1">
      <c r="A82" s="268">
        <v>31</v>
      </c>
      <c r="B82" s="286" t="s">
        <v>316</v>
      </c>
      <c r="C82" s="292"/>
      <c r="D82" s="292"/>
      <c r="E82" s="292"/>
      <c r="F82" s="287" t="s">
        <v>153</v>
      </c>
      <c r="G82" s="312">
        <f>ROUND(Testing!J107,2)</f>
        <v>0</v>
      </c>
      <c r="H82" s="289" t="s">
        <v>61</v>
      </c>
      <c r="I82" s="290" t="s">
        <v>154</v>
      </c>
      <c r="J82" s="287">
        <f>IF('TC 66-204 page 2'!R28&gt;0,'TC 66-204 page 2'!R28,"")</f>
      </c>
      <c r="K82" s="289" t="s">
        <v>155</v>
      </c>
      <c r="L82" s="287" t="s">
        <v>153</v>
      </c>
      <c r="M82" s="313">
        <f>IF(J82="","",G82*J82)</f>
      </c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4"/>
      <c r="AL82" s="524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</row>
    <row r="83" spans="1:92" s="134" customFormat="1" ht="14.25" customHeight="1">
      <c r="A83" s="268"/>
      <c r="B83" s="297"/>
      <c r="C83" s="297"/>
      <c r="D83" s="297"/>
      <c r="E83" s="297"/>
      <c r="F83" s="302"/>
      <c r="G83" s="414"/>
      <c r="H83" s="302"/>
      <c r="I83" s="303"/>
      <c r="J83" s="302"/>
      <c r="K83" s="302"/>
      <c r="L83" s="302"/>
      <c r="M83" s="41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</row>
    <row r="84" spans="1:92" s="135" customFormat="1" ht="14.25" customHeight="1" thickBot="1">
      <c r="A84" s="268">
        <v>32</v>
      </c>
      <c r="B84" s="286" t="s">
        <v>315</v>
      </c>
      <c r="C84" s="292"/>
      <c r="D84" s="292"/>
      <c r="E84" s="292"/>
      <c r="F84" s="287" t="s">
        <v>153</v>
      </c>
      <c r="G84" s="312">
        <f>ROUND(Testing!J114,2)</f>
        <v>0</v>
      </c>
      <c r="H84" s="289" t="s">
        <v>61</v>
      </c>
      <c r="I84" s="290" t="s">
        <v>154</v>
      </c>
      <c r="J84" s="287">
        <f>IF('TC 66-204 page 2'!S28&gt;0,'TC 66-204 page 2'!S28,"")</f>
      </c>
      <c r="K84" s="289" t="s">
        <v>155</v>
      </c>
      <c r="L84" s="287" t="s">
        <v>153</v>
      </c>
      <c r="M84" s="313">
        <f>IF(J84="","",G84*J84)</f>
      </c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24"/>
      <c r="AD84" s="524"/>
      <c r="AE84" s="524"/>
      <c r="AF84" s="524"/>
      <c r="AG84" s="524"/>
      <c r="AH84" s="524"/>
      <c r="AI84" s="524"/>
      <c r="AJ84" s="524"/>
      <c r="AK84" s="524"/>
      <c r="AL84" s="524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</row>
    <row r="85" spans="1:92" s="135" customFormat="1" ht="14.25" customHeight="1">
      <c r="A85" s="268"/>
      <c r="B85" s="286"/>
      <c r="C85" s="292"/>
      <c r="D85" s="292"/>
      <c r="E85" s="292"/>
      <c r="F85" s="289"/>
      <c r="G85" s="412"/>
      <c r="H85" s="289"/>
      <c r="I85" s="290"/>
      <c r="J85" s="289"/>
      <c r="K85" s="289"/>
      <c r="L85" s="289"/>
      <c r="M85" s="41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24"/>
      <c r="AL85" s="524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</row>
    <row r="86" spans="1:38" s="132" customFormat="1" ht="14.25" customHeight="1" thickBot="1">
      <c r="A86" s="268">
        <v>33</v>
      </c>
      <c r="B86" s="286" t="s">
        <v>314</v>
      </c>
      <c r="C86" s="292"/>
      <c r="D86" s="292"/>
      <c r="E86" s="292"/>
      <c r="F86" s="287" t="s">
        <v>153</v>
      </c>
      <c r="G86" s="312">
        <f>ROUND(Testing!J121,2)</f>
        <v>0</v>
      </c>
      <c r="H86" s="289" t="s">
        <v>61</v>
      </c>
      <c r="I86" s="290" t="s">
        <v>154</v>
      </c>
      <c r="J86" s="287">
        <f>IF('TC 66-204 page 2'!T28&gt;0,'TC 66-204 page 2'!T28,"")</f>
      </c>
      <c r="K86" s="289" t="s">
        <v>155</v>
      </c>
      <c r="L86" s="287" t="s">
        <v>153</v>
      </c>
      <c r="M86" s="313">
        <f>IF(J86="","",G86*J86)</f>
      </c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4"/>
      <c r="AL86" s="524"/>
    </row>
    <row r="87" spans="1:38" s="132" customFormat="1" ht="14.25" customHeight="1">
      <c r="A87" s="268"/>
      <c r="B87" s="286" t="s">
        <v>333</v>
      </c>
      <c r="C87" s="292"/>
      <c r="D87" s="292"/>
      <c r="E87" s="292"/>
      <c r="F87" s="289"/>
      <c r="G87" s="412"/>
      <c r="H87" s="289"/>
      <c r="I87" s="290"/>
      <c r="J87" s="289"/>
      <c r="K87" s="289"/>
      <c r="L87" s="289"/>
      <c r="M87" s="41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  <c r="AA87" s="524"/>
      <c r="AB87" s="524"/>
      <c r="AC87" s="524"/>
      <c r="AD87" s="524"/>
      <c r="AE87" s="524"/>
      <c r="AF87" s="524"/>
      <c r="AG87" s="524"/>
      <c r="AH87" s="524"/>
      <c r="AI87" s="524"/>
      <c r="AJ87" s="524"/>
      <c r="AK87" s="524"/>
      <c r="AL87" s="524"/>
    </row>
    <row r="88" spans="1:38" s="132" customFormat="1" ht="14.25" customHeight="1">
      <c r="A88" s="268"/>
      <c r="B88" s="286"/>
      <c r="C88" s="292"/>
      <c r="D88" s="292"/>
      <c r="E88" s="292"/>
      <c r="F88" s="289"/>
      <c r="G88" s="412"/>
      <c r="H88" s="289"/>
      <c r="I88" s="290"/>
      <c r="J88" s="289"/>
      <c r="K88" s="289"/>
      <c r="L88" s="289"/>
      <c r="M88" s="41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</row>
    <row r="89" spans="1:92" s="134" customFormat="1" ht="14.25" customHeight="1" thickBot="1">
      <c r="A89" s="268">
        <v>34</v>
      </c>
      <c r="B89" s="286" t="s">
        <v>313</v>
      </c>
      <c r="C89" s="292"/>
      <c r="D89" s="292"/>
      <c r="E89" s="292"/>
      <c r="F89" s="287" t="s">
        <v>153</v>
      </c>
      <c r="G89" s="312">
        <f>ROUND(Testing!J128,2)</f>
        <v>0</v>
      </c>
      <c r="H89" s="289" t="s">
        <v>61</v>
      </c>
      <c r="I89" s="290" t="s">
        <v>154</v>
      </c>
      <c r="J89" s="287">
        <f>IF('TC 66-204 page 3'!D28&gt;0,'TC 66-204 page 3'!D28,"")</f>
      </c>
      <c r="K89" s="289" t="s">
        <v>155</v>
      </c>
      <c r="L89" s="287" t="s">
        <v>153</v>
      </c>
      <c r="M89" s="313">
        <f>IF(J89="","",G89*J89)</f>
      </c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4"/>
      <c r="AB89" s="524"/>
      <c r="AC89" s="524"/>
      <c r="AD89" s="524"/>
      <c r="AE89" s="524"/>
      <c r="AF89" s="524"/>
      <c r="AG89" s="524"/>
      <c r="AH89" s="524"/>
      <c r="AI89" s="524"/>
      <c r="AJ89" s="524"/>
      <c r="AK89" s="524"/>
      <c r="AL89" s="524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</row>
    <row r="90" spans="1:92" s="134" customFormat="1" ht="14.25" customHeight="1">
      <c r="A90" s="268"/>
      <c r="B90" s="286" t="s">
        <v>333</v>
      </c>
      <c r="C90" s="292"/>
      <c r="D90" s="292"/>
      <c r="E90" s="292"/>
      <c r="F90" s="302"/>
      <c r="G90" s="414"/>
      <c r="H90" s="289"/>
      <c r="I90" s="290"/>
      <c r="J90" s="289"/>
      <c r="K90" s="289"/>
      <c r="L90" s="289"/>
      <c r="M90" s="310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4"/>
      <c r="AL90" s="524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</row>
    <row r="91" spans="1:92" s="134" customFormat="1" ht="14.25" customHeight="1">
      <c r="A91" s="268"/>
      <c r="B91" s="286"/>
      <c r="C91" s="292"/>
      <c r="D91" s="292"/>
      <c r="E91" s="292"/>
      <c r="F91" s="302"/>
      <c r="G91" s="414"/>
      <c r="H91" s="289"/>
      <c r="I91" s="290"/>
      <c r="J91" s="289"/>
      <c r="K91" s="289"/>
      <c r="L91" s="289"/>
      <c r="M91" s="310"/>
      <c r="N91" s="524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4"/>
      <c r="Z91" s="524"/>
      <c r="AA91" s="524"/>
      <c r="AB91" s="524"/>
      <c r="AC91" s="524"/>
      <c r="AD91" s="524"/>
      <c r="AE91" s="524"/>
      <c r="AF91" s="524"/>
      <c r="AG91" s="524"/>
      <c r="AH91" s="524"/>
      <c r="AI91" s="524"/>
      <c r="AJ91" s="524"/>
      <c r="AK91" s="524"/>
      <c r="AL91" s="524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</row>
    <row r="92" spans="1:92" s="134" customFormat="1" ht="14.25" customHeight="1" thickBot="1">
      <c r="A92" s="268">
        <v>35</v>
      </c>
      <c r="B92" s="286" t="s">
        <v>312</v>
      </c>
      <c r="C92" s="292"/>
      <c r="D92" s="292"/>
      <c r="E92" s="292"/>
      <c r="F92" s="287" t="s">
        <v>153</v>
      </c>
      <c r="G92" s="312">
        <f>ROUND(Testing!J135,2)</f>
        <v>0</v>
      </c>
      <c r="H92" s="289" t="s">
        <v>61</v>
      </c>
      <c r="I92" s="290" t="s">
        <v>154</v>
      </c>
      <c r="J92" s="287">
        <f>IF('TC 66-204 page 3'!E28&gt;0,'TC 66-204 page 3'!E28,"")</f>
      </c>
      <c r="K92" s="289" t="s">
        <v>155</v>
      </c>
      <c r="L92" s="287" t="s">
        <v>153</v>
      </c>
      <c r="M92" s="313">
        <f>IF(J92="","",G92*J92)</f>
      </c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  <c r="AA92" s="524"/>
      <c r="AB92" s="524"/>
      <c r="AC92" s="524"/>
      <c r="AD92" s="524"/>
      <c r="AE92" s="524"/>
      <c r="AF92" s="524"/>
      <c r="AG92" s="524"/>
      <c r="AH92" s="524"/>
      <c r="AI92" s="524"/>
      <c r="AJ92" s="524"/>
      <c r="AK92" s="524"/>
      <c r="AL92" s="524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</row>
    <row r="93" spans="1:92" s="134" customFormat="1" ht="14.25" customHeight="1">
      <c r="A93" s="268"/>
      <c r="B93" s="286"/>
      <c r="C93" s="292"/>
      <c r="D93" s="292"/>
      <c r="E93" s="292"/>
      <c r="F93" s="289"/>
      <c r="G93" s="412"/>
      <c r="H93" s="289"/>
      <c r="I93" s="290"/>
      <c r="J93" s="289"/>
      <c r="K93" s="289"/>
      <c r="L93" s="289"/>
      <c r="M93" s="310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24"/>
      <c r="AJ93" s="524"/>
      <c r="AK93" s="524"/>
      <c r="AL93" s="524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</row>
    <row r="94" spans="1:92" s="134" customFormat="1" ht="14.25" customHeight="1" thickBot="1">
      <c r="A94" s="268">
        <v>36</v>
      </c>
      <c r="B94" s="295" t="s">
        <v>311</v>
      </c>
      <c r="C94" s="295"/>
      <c r="D94" s="295"/>
      <c r="E94" s="297"/>
      <c r="F94" s="287" t="s">
        <v>153</v>
      </c>
      <c r="G94" s="312">
        <f>ROUND(Testing!J143,2)</f>
        <v>0</v>
      </c>
      <c r="H94" s="289" t="s">
        <v>60</v>
      </c>
      <c r="I94" s="290" t="s">
        <v>154</v>
      </c>
      <c r="J94" s="287">
        <f>IF('TC 66-204 page 3'!F28&gt;0,'TC 66-204 page 3'!F28,"")</f>
      </c>
      <c r="K94" s="289" t="s">
        <v>155</v>
      </c>
      <c r="L94" s="287" t="s">
        <v>153</v>
      </c>
      <c r="M94" s="313">
        <f>IF(J94="","",G94*J94)</f>
      </c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4"/>
      <c r="AL94" s="524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</row>
    <row r="95" spans="1:92" s="134" customFormat="1" ht="14.25" customHeight="1">
      <c r="A95" s="268"/>
      <c r="B95" s="286" t="s">
        <v>332</v>
      </c>
      <c r="C95" s="292"/>
      <c r="D95" s="292"/>
      <c r="E95" s="292"/>
      <c r="F95" s="302"/>
      <c r="G95" s="414"/>
      <c r="H95" s="302"/>
      <c r="I95" s="303"/>
      <c r="J95" s="302"/>
      <c r="K95" s="302"/>
      <c r="L95" s="302"/>
      <c r="M95" s="41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4"/>
      <c r="AE95" s="524"/>
      <c r="AF95" s="524"/>
      <c r="AG95" s="524"/>
      <c r="AH95" s="524"/>
      <c r="AI95" s="524"/>
      <c r="AJ95" s="524"/>
      <c r="AK95" s="524"/>
      <c r="AL95" s="524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</row>
    <row r="96" spans="1:92" s="134" customFormat="1" ht="14.25" customHeight="1">
      <c r="A96" s="268"/>
      <c r="B96" s="286"/>
      <c r="C96" s="292"/>
      <c r="D96" s="292"/>
      <c r="E96" s="292"/>
      <c r="F96" s="302"/>
      <c r="G96" s="414"/>
      <c r="H96" s="302"/>
      <c r="I96" s="303"/>
      <c r="J96" s="302"/>
      <c r="K96" s="302"/>
      <c r="L96" s="302"/>
      <c r="M96" s="41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4"/>
      <c r="AJ96" s="524"/>
      <c r="AK96" s="524"/>
      <c r="AL96" s="524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</row>
    <row r="97" spans="1:92" s="134" customFormat="1" ht="14.25" customHeight="1" thickBot="1">
      <c r="A97" s="268">
        <v>37</v>
      </c>
      <c r="B97" s="286" t="s">
        <v>310</v>
      </c>
      <c r="C97" s="292"/>
      <c r="D97" s="292"/>
      <c r="E97" s="292"/>
      <c r="F97" s="287" t="s">
        <v>153</v>
      </c>
      <c r="G97" s="312">
        <f>ROUND(Testing!J150,2)</f>
        <v>0</v>
      </c>
      <c r="H97" s="289" t="s">
        <v>61</v>
      </c>
      <c r="I97" s="290" t="s">
        <v>154</v>
      </c>
      <c r="J97" s="287">
        <f>IF('TC 66-204 page 3'!G28&gt;0,'TC 66-204 page 3'!G28,"")</f>
      </c>
      <c r="K97" s="289" t="s">
        <v>155</v>
      </c>
      <c r="L97" s="287" t="s">
        <v>153</v>
      </c>
      <c r="M97" s="313">
        <f>IF(J97="","",G97*J97)</f>
      </c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524"/>
      <c r="AI97" s="524"/>
      <c r="AJ97" s="524"/>
      <c r="AK97" s="524"/>
      <c r="AL97" s="524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</row>
    <row r="98" spans="1:92" s="134" customFormat="1" ht="14.25" customHeight="1">
      <c r="A98" s="268"/>
      <c r="B98" s="286"/>
      <c r="C98" s="292"/>
      <c r="D98" s="292"/>
      <c r="E98" s="292"/>
      <c r="F98" s="289"/>
      <c r="G98" s="412"/>
      <c r="H98" s="289"/>
      <c r="I98" s="290"/>
      <c r="J98" s="289"/>
      <c r="K98" s="289"/>
      <c r="L98" s="289"/>
      <c r="M98" s="41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4"/>
      <c r="AL98" s="524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</row>
    <row r="99" spans="1:92" s="134" customFormat="1" ht="14.25" customHeight="1" thickBot="1">
      <c r="A99" s="268">
        <v>38</v>
      </c>
      <c r="B99" s="286" t="s">
        <v>309</v>
      </c>
      <c r="C99" s="286"/>
      <c r="D99" s="286"/>
      <c r="E99" s="286"/>
      <c r="F99" s="287" t="s">
        <v>153</v>
      </c>
      <c r="G99" s="312">
        <f>ROUND(Testing!J157,2)</f>
        <v>0</v>
      </c>
      <c r="H99" s="289" t="s">
        <v>61</v>
      </c>
      <c r="I99" s="290" t="s">
        <v>154</v>
      </c>
      <c r="J99" s="287">
        <f>IF('TC 66-204 page 3'!H28&gt;0,'TC 66-204 page 3'!H28,"")</f>
      </c>
      <c r="K99" s="289" t="s">
        <v>155</v>
      </c>
      <c r="L99" s="287" t="s">
        <v>153</v>
      </c>
      <c r="M99" s="313">
        <f>IF(J99="","",G99*J99)</f>
      </c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4"/>
      <c r="AE99" s="524"/>
      <c r="AF99" s="524"/>
      <c r="AG99" s="524"/>
      <c r="AH99" s="524"/>
      <c r="AI99" s="524"/>
      <c r="AJ99" s="524"/>
      <c r="AK99" s="524"/>
      <c r="AL99" s="524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</row>
    <row r="100" spans="1:92" s="134" customFormat="1" ht="14.25" customHeight="1">
      <c r="A100" s="268"/>
      <c r="B100" s="286"/>
      <c r="C100" s="286"/>
      <c r="D100" s="286"/>
      <c r="E100" s="286"/>
      <c r="F100" s="289"/>
      <c r="G100" s="412"/>
      <c r="H100" s="289"/>
      <c r="I100" s="290"/>
      <c r="J100" s="289"/>
      <c r="K100" s="289"/>
      <c r="L100" s="289"/>
      <c r="M100" s="310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524"/>
      <c r="Z100" s="524"/>
      <c r="AA100" s="524"/>
      <c r="AB100" s="524"/>
      <c r="AC100" s="524"/>
      <c r="AD100" s="524"/>
      <c r="AE100" s="524"/>
      <c r="AF100" s="524"/>
      <c r="AG100" s="524"/>
      <c r="AH100" s="524"/>
      <c r="AI100" s="524"/>
      <c r="AJ100" s="524"/>
      <c r="AK100" s="524"/>
      <c r="AL100" s="524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</row>
    <row r="101" spans="1:92" s="134" customFormat="1" ht="14.25" customHeight="1" thickBot="1">
      <c r="A101" s="268">
        <v>39</v>
      </c>
      <c r="B101" s="286" t="s">
        <v>308</v>
      </c>
      <c r="C101" s="292"/>
      <c r="D101" s="292"/>
      <c r="E101" s="292"/>
      <c r="F101" s="287" t="s">
        <v>153</v>
      </c>
      <c r="G101" s="312">
        <f>ROUND(Testing!J164,2)</f>
        <v>0</v>
      </c>
      <c r="H101" s="289" t="s">
        <v>61</v>
      </c>
      <c r="I101" s="290" t="s">
        <v>154</v>
      </c>
      <c r="J101" s="287">
        <f>IF('TC 66-204 page 3'!I28&gt;0,'TC 66-204 page 3'!I28,"")</f>
      </c>
      <c r="K101" s="289" t="s">
        <v>155</v>
      </c>
      <c r="L101" s="287" t="s">
        <v>153</v>
      </c>
      <c r="M101" s="313">
        <f>IF(J101="","",G101*J101)</f>
      </c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524"/>
      <c r="Z101" s="524"/>
      <c r="AA101" s="524"/>
      <c r="AB101" s="524"/>
      <c r="AC101" s="524"/>
      <c r="AD101" s="524"/>
      <c r="AE101" s="524"/>
      <c r="AF101" s="524"/>
      <c r="AG101" s="524"/>
      <c r="AH101" s="524"/>
      <c r="AI101" s="524"/>
      <c r="AJ101" s="524"/>
      <c r="AK101" s="524"/>
      <c r="AL101" s="524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</row>
    <row r="102" spans="1:92" s="134" customFormat="1" ht="14.25" customHeight="1">
      <c r="A102" s="268"/>
      <c r="B102" s="286" t="s">
        <v>331</v>
      </c>
      <c r="C102" s="292"/>
      <c r="D102" s="292"/>
      <c r="E102" s="292"/>
      <c r="F102" s="302"/>
      <c r="G102" s="414"/>
      <c r="H102" s="302"/>
      <c r="I102" s="303"/>
      <c r="J102" s="302"/>
      <c r="K102" s="302"/>
      <c r="L102" s="305"/>
      <c r="M102" s="41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4"/>
      <c r="AL102" s="524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</row>
    <row r="103" spans="1:92" s="134" customFormat="1" ht="14.25" customHeight="1">
      <c r="A103" s="268"/>
      <c r="B103" s="286"/>
      <c r="C103" s="292"/>
      <c r="D103" s="292"/>
      <c r="E103" s="292"/>
      <c r="F103" s="302"/>
      <c r="G103" s="414"/>
      <c r="H103" s="302"/>
      <c r="I103" s="303"/>
      <c r="J103" s="302"/>
      <c r="K103" s="302"/>
      <c r="L103" s="305"/>
      <c r="M103" s="414"/>
      <c r="N103" s="524"/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524"/>
      <c r="Z103" s="524"/>
      <c r="AA103" s="524"/>
      <c r="AB103" s="524"/>
      <c r="AC103" s="524"/>
      <c r="AD103" s="524"/>
      <c r="AE103" s="524"/>
      <c r="AF103" s="524"/>
      <c r="AG103" s="524"/>
      <c r="AH103" s="524"/>
      <c r="AI103" s="524"/>
      <c r="AJ103" s="524"/>
      <c r="AK103" s="524"/>
      <c r="AL103" s="524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</row>
    <row r="104" spans="1:92" s="134" customFormat="1" ht="14.25" customHeight="1" thickBot="1">
      <c r="A104" s="268">
        <v>40</v>
      </c>
      <c r="B104" s="286" t="s">
        <v>307</v>
      </c>
      <c r="C104" s="292"/>
      <c r="D104" s="292"/>
      <c r="E104" s="292"/>
      <c r="F104" s="287" t="s">
        <v>153</v>
      </c>
      <c r="G104" s="312">
        <f>ROUND(Testing!J171,2)</f>
        <v>0</v>
      </c>
      <c r="H104" s="289" t="s">
        <v>61</v>
      </c>
      <c r="I104" s="290" t="s">
        <v>154</v>
      </c>
      <c r="J104" s="287">
        <f>IF('TC 66-204 page 3'!J28&gt;0,'TC 66-204 page 3'!J28,"")</f>
      </c>
      <c r="K104" s="289" t="s">
        <v>155</v>
      </c>
      <c r="L104" s="287" t="s">
        <v>153</v>
      </c>
      <c r="M104" s="313">
        <f>IF(J104="","",G104*J104)</f>
      </c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4"/>
      <c r="AF104" s="524"/>
      <c r="AG104" s="524"/>
      <c r="AH104" s="524"/>
      <c r="AI104" s="524"/>
      <c r="AJ104" s="524"/>
      <c r="AK104" s="524"/>
      <c r="AL104" s="524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</row>
    <row r="105" spans="1:92" s="134" customFormat="1" ht="14.25" customHeight="1">
      <c r="A105" s="268"/>
      <c r="B105" s="286" t="s">
        <v>330</v>
      </c>
      <c r="C105" s="292"/>
      <c r="D105" s="292"/>
      <c r="E105" s="292"/>
      <c r="F105" s="289"/>
      <c r="G105" s="412"/>
      <c r="H105" s="289"/>
      <c r="I105" s="299"/>
      <c r="J105" s="289"/>
      <c r="K105" s="300"/>
      <c r="L105" s="289"/>
      <c r="M105" s="310"/>
      <c r="N105" s="524"/>
      <c r="O105" s="524"/>
      <c r="P105" s="524"/>
      <c r="Q105" s="524"/>
      <c r="R105" s="524"/>
      <c r="S105" s="524"/>
      <c r="T105" s="524"/>
      <c r="U105" s="524"/>
      <c r="V105" s="524"/>
      <c r="W105" s="524"/>
      <c r="X105" s="524"/>
      <c r="Y105" s="524"/>
      <c r="Z105" s="524"/>
      <c r="AA105" s="524"/>
      <c r="AB105" s="524"/>
      <c r="AC105" s="524"/>
      <c r="AD105" s="524"/>
      <c r="AE105" s="524"/>
      <c r="AF105" s="524"/>
      <c r="AG105" s="524"/>
      <c r="AH105" s="524"/>
      <c r="AI105" s="524"/>
      <c r="AJ105" s="524"/>
      <c r="AK105" s="524"/>
      <c r="AL105" s="524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</row>
    <row r="106" spans="1:92" s="134" customFormat="1" ht="14.25" customHeight="1">
      <c r="A106" s="268"/>
      <c r="B106" s="286"/>
      <c r="C106" s="292"/>
      <c r="D106" s="292"/>
      <c r="E106" s="292"/>
      <c r="F106" s="289"/>
      <c r="G106" s="412"/>
      <c r="H106" s="289"/>
      <c r="I106" s="299"/>
      <c r="J106" s="289"/>
      <c r="K106" s="300"/>
      <c r="L106" s="289"/>
      <c r="M106" s="310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4"/>
      <c r="AL106" s="524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</row>
    <row r="107" spans="1:92" s="134" customFormat="1" ht="14.25" customHeight="1" thickBot="1">
      <c r="A107" s="268">
        <v>41</v>
      </c>
      <c r="B107" s="286" t="s">
        <v>307</v>
      </c>
      <c r="C107" s="292"/>
      <c r="D107" s="292"/>
      <c r="E107" s="292"/>
      <c r="F107" s="287" t="s">
        <v>153</v>
      </c>
      <c r="G107" s="312">
        <f>ROUND(Testing!J178,2)</f>
        <v>0</v>
      </c>
      <c r="H107" s="289" t="s">
        <v>61</v>
      </c>
      <c r="I107" s="290" t="s">
        <v>154</v>
      </c>
      <c r="J107" s="287">
        <f>IF('TC 66-204 page 3'!K28&gt;0,'TC 66-204 page 3'!K28,"")</f>
      </c>
      <c r="K107" s="289" t="s">
        <v>155</v>
      </c>
      <c r="L107" s="287" t="s">
        <v>153</v>
      </c>
      <c r="M107" s="313">
        <f>IF(J107="","",G107*J107)</f>
      </c>
      <c r="N107" s="524"/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524"/>
      <c r="Z107" s="524"/>
      <c r="AA107" s="524"/>
      <c r="AB107" s="524"/>
      <c r="AC107" s="524"/>
      <c r="AD107" s="524"/>
      <c r="AE107" s="524"/>
      <c r="AF107" s="524"/>
      <c r="AG107" s="524"/>
      <c r="AH107" s="524"/>
      <c r="AI107" s="524"/>
      <c r="AJ107" s="524"/>
      <c r="AK107" s="524"/>
      <c r="AL107" s="524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</row>
    <row r="108" spans="1:92" s="134" customFormat="1" ht="14.25" customHeight="1">
      <c r="A108" s="268"/>
      <c r="B108" s="286" t="s">
        <v>329</v>
      </c>
      <c r="C108" s="292"/>
      <c r="D108" s="292"/>
      <c r="E108" s="292"/>
      <c r="F108" s="289"/>
      <c r="G108" s="412"/>
      <c r="H108" s="289"/>
      <c r="I108" s="290"/>
      <c r="J108" s="289"/>
      <c r="K108" s="289"/>
      <c r="L108" s="289"/>
      <c r="M108" s="310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F108" s="524"/>
      <c r="AG108" s="524"/>
      <c r="AH108" s="524"/>
      <c r="AI108" s="524"/>
      <c r="AJ108" s="524"/>
      <c r="AK108" s="524"/>
      <c r="AL108" s="524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</row>
    <row r="109" spans="1:92" s="134" customFormat="1" ht="14.25" customHeight="1">
      <c r="A109" s="268"/>
      <c r="B109" s="286"/>
      <c r="C109" s="292"/>
      <c r="D109" s="292"/>
      <c r="E109" s="292"/>
      <c r="F109" s="289"/>
      <c r="G109" s="412"/>
      <c r="H109" s="289"/>
      <c r="I109" s="290"/>
      <c r="J109" s="289"/>
      <c r="K109" s="289"/>
      <c r="L109" s="289"/>
      <c r="M109" s="310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4"/>
      <c r="AE109" s="524"/>
      <c r="AF109" s="524"/>
      <c r="AG109" s="524"/>
      <c r="AH109" s="524"/>
      <c r="AI109" s="524"/>
      <c r="AJ109" s="524"/>
      <c r="AK109" s="524"/>
      <c r="AL109" s="524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</row>
    <row r="110" spans="1:92" s="135" customFormat="1" ht="14.25" customHeight="1" thickBot="1">
      <c r="A110" s="268">
        <v>42</v>
      </c>
      <c r="B110" s="286" t="s">
        <v>306</v>
      </c>
      <c r="C110" s="292"/>
      <c r="D110" s="292"/>
      <c r="E110" s="292"/>
      <c r="F110" s="287" t="s">
        <v>153</v>
      </c>
      <c r="G110" s="312">
        <f>ROUND(Testing!J188,2)</f>
        <v>0</v>
      </c>
      <c r="H110" s="289" t="s">
        <v>118</v>
      </c>
      <c r="I110" s="290" t="s">
        <v>154</v>
      </c>
      <c r="J110" s="287">
        <f>IF('TC 66-204 page 3'!L28&gt;0,'TC 66-204 page 3'!L28,"")</f>
      </c>
      <c r="K110" s="289" t="s">
        <v>155</v>
      </c>
      <c r="L110" s="287" t="s">
        <v>153</v>
      </c>
      <c r="M110" s="313">
        <f>IF(J110="","",G110*J110)</f>
      </c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4"/>
      <c r="AL110" s="524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</row>
    <row r="111" spans="1:92" s="135" customFormat="1" ht="14.25" customHeight="1">
      <c r="A111" s="268"/>
      <c r="B111" s="286"/>
      <c r="C111" s="292"/>
      <c r="D111" s="292"/>
      <c r="E111" s="292"/>
      <c r="F111" s="289"/>
      <c r="G111" s="412"/>
      <c r="H111" s="289"/>
      <c r="I111" s="290"/>
      <c r="J111" s="289"/>
      <c r="K111" s="289"/>
      <c r="L111" s="289"/>
      <c r="M111" s="310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524"/>
      <c r="AA111" s="524"/>
      <c r="AB111" s="524"/>
      <c r="AC111" s="524"/>
      <c r="AD111" s="524"/>
      <c r="AE111" s="524"/>
      <c r="AF111" s="524"/>
      <c r="AG111" s="524"/>
      <c r="AH111" s="524"/>
      <c r="AI111" s="524"/>
      <c r="AJ111" s="524"/>
      <c r="AK111" s="524"/>
      <c r="AL111" s="524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</row>
    <row r="112" spans="1:92" s="135" customFormat="1" ht="14.25" customHeight="1" thickBot="1">
      <c r="A112" s="268">
        <v>43</v>
      </c>
      <c r="B112" s="286" t="s">
        <v>305</v>
      </c>
      <c r="C112" s="292"/>
      <c r="D112" s="292"/>
      <c r="E112" s="292"/>
      <c r="F112" s="287" t="s">
        <v>153</v>
      </c>
      <c r="G112" s="312">
        <f>ROUND(Testing!J199,2)</f>
        <v>0</v>
      </c>
      <c r="H112" s="289" t="s">
        <v>118</v>
      </c>
      <c r="I112" s="290" t="s">
        <v>154</v>
      </c>
      <c r="J112" s="287">
        <f>IF('TC 66-204 page 3'!M28&gt;0,'TC 66-204 page 3'!M28,"")</f>
      </c>
      <c r="K112" s="289" t="s">
        <v>155</v>
      </c>
      <c r="L112" s="287" t="s">
        <v>153</v>
      </c>
      <c r="M112" s="313">
        <f>IF(J112="","",G112*J112)</f>
      </c>
      <c r="N112" s="524"/>
      <c r="O112" s="524"/>
      <c r="P112" s="524"/>
      <c r="Q112" s="524"/>
      <c r="R112" s="524"/>
      <c r="S112" s="524"/>
      <c r="T112" s="524"/>
      <c r="U112" s="524"/>
      <c r="V112" s="524"/>
      <c r="W112" s="524"/>
      <c r="X112" s="524"/>
      <c r="Y112" s="524"/>
      <c r="Z112" s="524"/>
      <c r="AA112" s="524"/>
      <c r="AB112" s="524"/>
      <c r="AC112" s="524"/>
      <c r="AD112" s="524"/>
      <c r="AE112" s="524"/>
      <c r="AF112" s="524"/>
      <c r="AG112" s="524"/>
      <c r="AH112" s="524"/>
      <c r="AI112" s="524"/>
      <c r="AJ112" s="524"/>
      <c r="AK112" s="524"/>
      <c r="AL112" s="524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</row>
    <row r="113" spans="1:92" s="134" customFormat="1" ht="14.25" customHeight="1">
      <c r="A113" s="269"/>
      <c r="B113" s="306"/>
      <c r="C113" s="284"/>
      <c r="D113" s="284"/>
      <c r="E113" s="284"/>
      <c r="F113" s="283"/>
      <c r="G113" s="415"/>
      <c r="H113" s="283"/>
      <c r="I113" s="282"/>
      <c r="J113" s="283"/>
      <c r="K113" s="283"/>
      <c r="L113" s="277"/>
      <c r="M113" s="415"/>
      <c r="N113" s="524"/>
      <c r="O113" s="524"/>
      <c r="P113" s="524"/>
      <c r="Q113" s="524"/>
      <c r="R113" s="524"/>
      <c r="S113" s="524"/>
      <c r="T113" s="524"/>
      <c r="U113" s="524"/>
      <c r="V113" s="524"/>
      <c r="W113" s="524"/>
      <c r="X113" s="524"/>
      <c r="Y113" s="524"/>
      <c r="Z113" s="524"/>
      <c r="AA113" s="524"/>
      <c r="AB113" s="524"/>
      <c r="AC113" s="524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</row>
    <row r="114" spans="1:92" s="135" customFormat="1" ht="14.25" customHeight="1" thickBot="1">
      <c r="A114" s="268">
        <v>44</v>
      </c>
      <c r="B114" s="286" t="s">
        <v>304</v>
      </c>
      <c r="C114" s="292"/>
      <c r="D114" s="292"/>
      <c r="E114" s="292"/>
      <c r="F114" s="287" t="s">
        <v>153</v>
      </c>
      <c r="G114" s="312">
        <f>ROUND(Testing!J210,2)</f>
        <v>0</v>
      </c>
      <c r="H114" s="289" t="s">
        <v>118</v>
      </c>
      <c r="I114" s="290" t="s">
        <v>154</v>
      </c>
      <c r="J114" s="287">
        <f>IF('TC 66-204 page 3'!N28&gt;0,'TC 66-204 page 3'!N28,"")</f>
      </c>
      <c r="K114" s="289" t="s">
        <v>155</v>
      </c>
      <c r="L114" s="287" t="s">
        <v>153</v>
      </c>
      <c r="M114" s="313">
        <f>IF(J114="","",G114*J114)</f>
      </c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</row>
    <row r="115" spans="1:92" s="134" customFormat="1" ht="13.5" customHeight="1">
      <c r="A115" s="696" t="s">
        <v>167</v>
      </c>
      <c r="B115" s="696"/>
      <c r="C115" s="307"/>
      <c r="D115" s="307"/>
      <c r="E115" s="307"/>
      <c r="F115" s="308"/>
      <c r="G115" s="308"/>
      <c r="H115" s="307"/>
      <c r="I115" s="269"/>
      <c r="J115" s="308"/>
      <c r="K115" s="308"/>
      <c r="L115" s="695" t="s">
        <v>351</v>
      </c>
      <c r="M115" s="695"/>
      <c r="N115" s="524"/>
      <c r="O115" s="524"/>
      <c r="P115" s="524"/>
      <c r="Q115" s="524"/>
      <c r="R115" s="524"/>
      <c r="S115" s="524"/>
      <c r="T115" s="524"/>
      <c r="U115" s="524"/>
      <c r="V115" s="524"/>
      <c r="W115" s="524"/>
      <c r="X115" s="524"/>
      <c r="Y115" s="524"/>
      <c r="Z115" s="524"/>
      <c r="AA115" s="524"/>
      <c r="AB115" s="524"/>
      <c r="AC115" s="524"/>
      <c r="AD115" s="524"/>
      <c r="AE115" s="524"/>
      <c r="AF115" s="524"/>
      <c r="AG115" s="524"/>
      <c r="AH115" s="524"/>
      <c r="AI115" s="524"/>
      <c r="AJ115" s="524"/>
      <c r="AK115" s="524"/>
      <c r="AL115" s="524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</row>
    <row r="116" spans="1:92" s="134" customFormat="1" ht="13.5" customHeight="1">
      <c r="A116" s="696" t="s">
        <v>168</v>
      </c>
      <c r="B116" s="696"/>
      <c r="C116" s="307"/>
      <c r="D116" s="307"/>
      <c r="E116" s="307"/>
      <c r="F116" s="308"/>
      <c r="G116" s="308"/>
      <c r="H116" s="307"/>
      <c r="I116" s="269"/>
      <c r="J116" s="308"/>
      <c r="K116" s="308"/>
      <c r="L116" s="307"/>
      <c r="M116" s="308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24"/>
      <c r="AB116" s="524"/>
      <c r="AC116" s="524"/>
      <c r="AD116" s="524"/>
      <c r="AE116" s="524"/>
      <c r="AF116" s="524"/>
      <c r="AG116" s="524"/>
      <c r="AH116" s="524"/>
      <c r="AI116" s="524"/>
      <c r="AJ116" s="524"/>
      <c r="AK116" s="524"/>
      <c r="AL116" s="524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</row>
    <row r="117" spans="1:92" s="134" customFormat="1" ht="24.75" customHeight="1">
      <c r="A117" s="699" t="s">
        <v>147</v>
      </c>
      <c r="B117" s="699"/>
      <c r="C117" s="699"/>
      <c r="D117" s="699"/>
      <c r="E117" s="699"/>
      <c r="F117" s="699"/>
      <c r="G117" s="699"/>
      <c r="H117" s="699"/>
      <c r="I117" s="699"/>
      <c r="J117" s="699"/>
      <c r="K117" s="699"/>
      <c r="L117" s="699"/>
      <c r="M117" s="699"/>
      <c r="N117" s="524"/>
      <c r="O117" s="524"/>
      <c r="P117" s="524"/>
      <c r="Q117" s="524"/>
      <c r="R117" s="524"/>
      <c r="S117" s="524"/>
      <c r="T117" s="524"/>
      <c r="U117" s="524"/>
      <c r="V117" s="524"/>
      <c r="W117" s="524"/>
      <c r="X117" s="524"/>
      <c r="Y117" s="524"/>
      <c r="Z117" s="524"/>
      <c r="AA117" s="524"/>
      <c r="AB117" s="524"/>
      <c r="AC117" s="524"/>
      <c r="AD117" s="524"/>
      <c r="AE117" s="524"/>
      <c r="AF117" s="524"/>
      <c r="AG117" s="524"/>
      <c r="AH117" s="524"/>
      <c r="AI117" s="524"/>
      <c r="AJ117" s="524"/>
      <c r="AK117" s="524"/>
      <c r="AL117" s="524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</row>
    <row r="118" spans="1:92" s="134" customFormat="1" ht="40.5" customHeight="1" thickBot="1">
      <c r="A118" s="268"/>
      <c r="B118" s="275" t="s">
        <v>123</v>
      </c>
      <c r="C118" s="713">
        <f>C8</f>
        <v>0</v>
      </c>
      <c r="D118" s="713"/>
      <c r="E118" s="713"/>
      <c r="F118" s="706" t="s">
        <v>606</v>
      </c>
      <c r="G118" s="706"/>
      <c r="H118" s="710">
        <f>H8</f>
        <v>0</v>
      </c>
      <c r="I118" s="710"/>
      <c r="J118" s="275"/>
      <c r="K118" s="692"/>
      <c r="L118" s="693"/>
      <c r="M118" s="693"/>
      <c r="N118" s="524"/>
      <c r="O118" s="524"/>
      <c r="P118" s="524"/>
      <c r="Q118" s="524"/>
      <c r="R118" s="524"/>
      <c r="S118" s="524"/>
      <c r="T118" s="524"/>
      <c r="U118" s="524"/>
      <c r="V118" s="524"/>
      <c r="W118" s="524"/>
      <c r="X118" s="524"/>
      <c r="Y118" s="524"/>
      <c r="Z118" s="524"/>
      <c r="AA118" s="524"/>
      <c r="AB118" s="524"/>
      <c r="AC118" s="524"/>
      <c r="AD118" s="524"/>
      <c r="AE118" s="524"/>
      <c r="AF118" s="524"/>
      <c r="AG118" s="524"/>
      <c r="AH118" s="524"/>
      <c r="AI118" s="524"/>
      <c r="AJ118" s="524"/>
      <c r="AK118" s="524"/>
      <c r="AL118" s="524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</row>
    <row r="119" spans="1:92" s="134" customFormat="1" ht="32.25" customHeight="1">
      <c r="A119" s="268"/>
      <c r="B119" s="286"/>
      <c r="C119" s="292"/>
      <c r="D119" s="292"/>
      <c r="E119" s="292"/>
      <c r="F119" s="289"/>
      <c r="G119" s="293"/>
      <c r="H119" s="301"/>
      <c r="I119" s="290"/>
      <c r="J119" s="289"/>
      <c r="K119" s="289"/>
      <c r="L119" s="304"/>
      <c r="M119" s="296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524"/>
      <c r="AE119" s="524"/>
      <c r="AF119" s="524"/>
      <c r="AG119" s="524"/>
      <c r="AH119" s="524"/>
      <c r="AI119" s="524"/>
      <c r="AJ119" s="524"/>
      <c r="AK119" s="524"/>
      <c r="AL119" s="524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</row>
    <row r="120" spans="1:92" s="135" customFormat="1" ht="14.25" customHeight="1" thickBot="1">
      <c r="A120" s="268">
        <v>45</v>
      </c>
      <c r="B120" s="322" t="s">
        <v>768</v>
      </c>
      <c r="C120" s="292"/>
      <c r="D120" s="292"/>
      <c r="E120" s="292"/>
      <c r="F120" s="287" t="s">
        <v>153</v>
      </c>
      <c r="G120" s="312">
        <f>ROUND(Testing!J221,2)</f>
        <v>0</v>
      </c>
      <c r="H120" s="289" t="s">
        <v>118</v>
      </c>
      <c r="I120" s="290" t="s">
        <v>154</v>
      </c>
      <c r="J120" s="287">
        <f>IF('TC 66-204 page 3'!O28&gt;0,'TC 66-204 page 3'!O28,"")</f>
      </c>
      <c r="K120" s="289" t="s">
        <v>155</v>
      </c>
      <c r="L120" s="287" t="s">
        <v>153</v>
      </c>
      <c r="M120" s="313">
        <f>IF(J120="","",G120*J120)</f>
      </c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524"/>
      <c r="AE120" s="524"/>
      <c r="AF120" s="524"/>
      <c r="AG120" s="524"/>
      <c r="AH120" s="524"/>
      <c r="AI120" s="524"/>
      <c r="AJ120" s="524"/>
      <c r="AK120" s="524"/>
      <c r="AL120" s="524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</row>
    <row r="121" spans="1:92" s="135" customFormat="1" ht="14.25" customHeight="1">
      <c r="A121" s="268"/>
      <c r="B121" s="286"/>
      <c r="C121" s="292"/>
      <c r="D121" s="292"/>
      <c r="E121" s="292"/>
      <c r="F121" s="302"/>
      <c r="G121" s="414"/>
      <c r="H121" s="302"/>
      <c r="I121" s="303"/>
      <c r="J121" s="302"/>
      <c r="K121" s="302"/>
      <c r="L121" s="302"/>
      <c r="M121" s="413"/>
      <c r="N121" s="524"/>
      <c r="O121" s="524"/>
      <c r="P121" s="524"/>
      <c r="Q121" s="524"/>
      <c r="R121" s="524"/>
      <c r="S121" s="524"/>
      <c r="T121" s="524"/>
      <c r="U121" s="524"/>
      <c r="V121" s="524"/>
      <c r="W121" s="524"/>
      <c r="X121" s="524"/>
      <c r="Y121" s="524"/>
      <c r="Z121" s="524"/>
      <c r="AA121" s="524"/>
      <c r="AB121" s="524"/>
      <c r="AC121" s="524"/>
      <c r="AD121" s="524"/>
      <c r="AE121" s="524"/>
      <c r="AF121" s="524"/>
      <c r="AG121" s="524"/>
      <c r="AH121" s="524"/>
      <c r="AI121" s="524"/>
      <c r="AJ121" s="524"/>
      <c r="AK121" s="524"/>
      <c r="AL121" s="524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</row>
    <row r="122" spans="1:92" s="135" customFormat="1" ht="14.25" customHeight="1" thickBot="1">
      <c r="A122" s="268">
        <v>46</v>
      </c>
      <c r="B122" s="286" t="s">
        <v>303</v>
      </c>
      <c r="C122" s="292"/>
      <c r="D122" s="292"/>
      <c r="E122" s="292"/>
      <c r="F122" s="287" t="s">
        <v>153</v>
      </c>
      <c r="G122" s="312">
        <f>ROUND(Testing!J232,2)</f>
        <v>0</v>
      </c>
      <c r="H122" s="289" t="s">
        <v>118</v>
      </c>
      <c r="I122" s="290" t="s">
        <v>154</v>
      </c>
      <c r="J122" s="287">
        <f>IF('TC 66-204 page 3'!P28&gt;0,'TC 66-204 page 3'!P28,"")</f>
      </c>
      <c r="K122" s="289" t="s">
        <v>155</v>
      </c>
      <c r="L122" s="287" t="s">
        <v>153</v>
      </c>
      <c r="M122" s="313">
        <f>IF(J122="","",G122*J122)</f>
      </c>
      <c r="N122" s="524"/>
      <c r="O122" s="524"/>
      <c r="P122" s="524"/>
      <c r="Q122" s="524"/>
      <c r="R122" s="524"/>
      <c r="S122" s="524"/>
      <c r="T122" s="524"/>
      <c r="U122" s="524"/>
      <c r="V122" s="524"/>
      <c r="W122" s="524"/>
      <c r="X122" s="524"/>
      <c r="Y122" s="524"/>
      <c r="Z122" s="524"/>
      <c r="AA122" s="524"/>
      <c r="AB122" s="524"/>
      <c r="AC122" s="524"/>
      <c r="AD122" s="524"/>
      <c r="AE122" s="524"/>
      <c r="AF122" s="524"/>
      <c r="AG122" s="524"/>
      <c r="AH122" s="524"/>
      <c r="AI122" s="524"/>
      <c r="AJ122" s="524"/>
      <c r="AK122" s="524"/>
      <c r="AL122" s="524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</row>
    <row r="123" spans="1:92" s="135" customFormat="1" ht="14.25" customHeight="1">
      <c r="A123" s="268"/>
      <c r="B123" s="286"/>
      <c r="C123" s="292"/>
      <c r="D123" s="292"/>
      <c r="E123" s="292"/>
      <c r="F123" s="289"/>
      <c r="G123" s="412"/>
      <c r="H123" s="289"/>
      <c r="I123" s="290"/>
      <c r="J123" s="289"/>
      <c r="K123" s="289"/>
      <c r="L123" s="289"/>
      <c r="M123" s="310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524"/>
      <c r="AI123" s="524"/>
      <c r="AJ123" s="524"/>
      <c r="AK123" s="524"/>
      <c r="AL123" s="524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</row>
    <row r="124" spans="1:92" s="135" customFormat="1" ht="14.25" customHeight="1" thickBot="1">
      <c r="A124" s="268">
        <v>47</v>
      </c>
      <c r="B124" s="286" t="s">
        <v>302</v>
      </c>
      <c r="C124" s="292"/>
      <c r="D124" s="292"/>
      <c r="E124" s="292"/>
      <c r="F124" s="287" t="s">
        <v>153</v>
      </c>
      <c r="G124" s="312">
        <f>ROUND(Testing!J243,2)</f>
        <v>0</v>
      </c>
      <c r="H124" s="289" t="s">
        <v>118</v>
      </c>
      <c r="I124" s="290" t="s">
        <v>154</v>
      </c>
      <c r="J124" s="287">
        <f>IF('TC 66-204 page 3'!Q28&gt;0,'TC 66-204 page 3'!Q28,"")</f>
      </c>
      <c r="K124" s="289" t="s">
        <v>155</v>
      </c>
      <c r="L124" s="287" t="s">
        <v>153</v>
      </c>
      <c r="M124" s="313">
        <f>IF(J124="","",G124*J124)</f>
      </c>
      <c r="N124" s="524"/>
      <c r="O124" s="524"/>
      <c r="P124" s="524"/>
      <c r="Q124" s="524"/>
      <c r="R124" s="524"/>
      <c r="S124" s="524"/>
      <c r="T124" s="524"/>
      <c r="U124" s="524"/>
      <c r="V124" s="524"/>
      <c r="W124" s="524"/>
      <c r="X124" s="524"/>
      <c r="Y124" s="524"/>
      <c r="Z124" s="524"/>
      <c r="AA124" s="524"/>
      <c r="AB124" s="524"/>
      <c r="AC124" s="524"/>
      <c r="AD124" s="524"/>
      <c r="AE124" s="524"/>
      <c r="AF124" s="524"/>
      <c r="AG124" s="524"/>
      <c r="AH124" s="524"/>
      <c r="AI124" s="524"/>
      <c r="AJ124" s="524"/>
      <c r="AK124" s="524"/>
      <c r="AL124" s="524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</row>
    <row r="125" spans="1:92" s="135" customFormat="1" ht="14.25" customHeight="1">
      <c r="A125" s="268"/>
      <c r="B125" s="286"/>
      <c r="C125" s="292"/>
      <c r="D125" s="292"/>
      <c r="E125" s="292"/>
      <c r="F125" s="302"/>
      <c r="G125" s="414"/>
      <c r="H125" s="302"/>
      <c r="I125" s="303"/>
      <c r="J125" s="302"/>
      <c r="K125" s="302"/>
      <c r="L125" s="302"/>
      <c r="M125" s="413"/>
      <c r="N125" s="524"/>
      <c r="O125" s="524"/>
      <c r="P125" s="524"/>
      <c r="Q125" s="524"/>
      <c r="R125" s="524"/>
      <c r="S125" s="524"/>
      <c r="T125" s="524"/>
      <c r="U125" s="524"/>
      <c r="V125" s="524"/>
      <c r="W125" s="524"/>
      <c r="X125" s="524"/>
      <c r="Y125" s="524"/>
      <c r="Z125" s="524"/>
      <c r="AA125" s="524"/>
      <c r="AB125" s="524"/>
      <c r="AC125" s="524"/>
      <c r="AD125" s="524"/>
      <c r="AE125" s="524"/>
      <c r="AF125" s="524"/>
      <c r="AG125" s="524"/>
      <c r="AH125" s="524"/>
      <c r="AI125" s="524"/>
      <c r="AJ125" s="524"/>
      <c r="AK125" s="524"/>
      <c r="AL125" s="524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</row>
    <row r="126" spans="1:92" s="134" customFormat="1" ht="14.25" customHeight="1" thickBot="1">
      <c r="A126" s="268">
        <v>48</v>
      </c>
      <c r="B126" s="286" t="s">
        <v>301</v>
      </c>
      <c r="C126" s="292"/>
      <c r="D126" s="292"/>
      <c r="E126" s="292"/>
      <c r="F126" s="287" t="s">
        <v>153</v>
      </c>
      <c r="G126" s="312">
        <f>ROUND(Testing!J254,2)</f>
        <v>0</v>
      </c>
      <c r="H126" s="289" t="s">
        <v>118</v>
      </c>
      <c r="I126" s="290" t="s">
        <v>154</v>
      </c>
      <c r="J126" s="287">
        <f>IF('TC 66-204 page 3'!R28&gt;0,'TC 66-204 page 3'!R28,"")</f>
      </c>
      <c r="K126" s="289" t="s">
        <v>155</v>
      </c>
      <c r="L126" s="287" t="s">
        <v>153</v>
      </c>
      <c r="M126" s="313">
        <f>IF(J126="","",G126*J126)</f>
      </c>
      <c r="N126" s="524"/>
      <c r="O126" s="524"/>
      <c r="P126" s="524"/>
      <c r="Q126" s="524"/>
      <c r="R126" s="524"/>
      <c r="S126" s="524"/>
      <c r="T126" s="524"/>
      <c r="U126" s="524"/>
      <c r="V126" s="524"/>
      <c r="W126" s="524"/>
      <c r="X126" s="524"/>
      <c r="Y126" s="524"/>
      <c r="Z126" s="524"/>
      <c r="AA126" s="524"/>
      <c r="AB126" s="524"/>
      <c r="AC126" s="524"/>
      <c r="AD126" s="524"/>
      <c r="AE126" s="524"/>
      <c r="AF126" s="524"/>
      <c r="AG126" s="524"/>
      <c r="AH126" s="524"/>
      <c r="AI126" s="524"/>
      <c r="AJ126" s="524"/>
      <c r="AK126" s="524"/>
      <c r="AL126" s="524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</row>
    <row r="127" spans="1:92" s="134" customFormat="1" ht="14.25" customHeight="1">
      <c r="A127" s="268"/>
      <c r="B127" s="286"/>
      <c r="C127" s="292"/>
      <c r="D127" s="292"/>
      <c r="E127" s="292"/>
      <c r="F127" s="289"/>
      <c r="G127" s="412"/>
      <c r="H127" s="289"/>
      <c r="I127" s="290"/>
      <c r="J127" s="289"/>
      <c r="K127" s="289"/>
      <c r="L127" s="289"/>
      <c r="M127" s="310"/>
      <c r="N127" s="524"/>
      <c r="O127" s="524"/>
      <c r="P127" s="524"/>
      <c r="Q127" s="524"/>
      <c r="R127" s="524"/>
      <c r="S127" s="524"/>
      <c r="T127" s="524"/>
      <c r="U127" s="524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F127" s="524"/>
      <c r="AG127" s="524"/>
      <c r="AH127" s="524"/>
      <c r="AI127" s="524"/>
      <c r="AJ127" s="524"/>
      <c r="AK127" s="524"/>
      <c r="AL127" s="524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</row>
    <row r="128" spans="1:92" s="135" customFormat="1" ht="14.25" customHeight="1" thickBot="1">
      <c r="A128" s="268">
        <v>49</v>
      </c>
      <c r="B128" s="286" t="s">
        <v>300</v>
      </c>
      <c r="C128" s="292"/>
      <c r="D128" s="292"/>
      <c r="E128" s="292"/>
      <c r="F128" s="287" t="s">
        <v>153</v>
      </c>
      <c r="G128" s="312">
        <f>ROUND(Drilling!Q98,2)</f>
        <v>60.5</v>
      </c>
      <c r="H128" s="289" t="s">
        <v>35</v>
      </c>
      <c r="I128" s="290" t="s">
        <v>154</v>
      </c>
      <c r="J128" s="287">
        <f>IF('TC 66-204 page 3'!S28&gt;0,'TC 66-204 page 3'!S28,"")</f>
      </c>
      <c r="K128" s="289" t="s">
        <v>155</v>
      </c>
      <c r="L128" s="287" t="s">
        <v>153</v>
      </c>
      <c r="M128" s="313">
        <f>IF(J128="","",G128*J128)</f>
      </c>
      <c r="N128" s="524"/>
      <c r="O128" s="524"/>
      <c r="P128" s="524"/>
      <c r="Q128" s="524"/>
      <c r="R128" s="524"/>
      <c r="S128" s="524"/>
      <c r="T128" s="524"/>
      <c r="U128" s="524"/>
      <c r="V128" s="524"/>
      <c r="W128" s="524"/>
      <c r="X128" s="524"/>
      <c r="Y128" s="524"/>
      <c r="Z128" s="524"/>
      <c r="AA128" s="524"/>
      <c r="AB128" s="524"/>
      <c r="AC128" s="524"/>
      <c r="AD128" s="524"/>
      <c r="AE128" s="524"/>
      <c r="AF128" s="524"/>
      <c r="AG128" s="524"/>
      <c r="AH128" s="524"/>
      <c r="AI128" s="524"/>
      <c r="AJ128" s="524"/>
      <c r="AK128" s="524"/>
      <c r="AL128" s="524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</row>
    <row r="129" spans="1:92" s="135" customFormat="1" ht="14.25" customHeight="1">
      <c r="A129" s="268"/>
      <c r="B129" s="286"/>
      <c r="C129" s="292"/>
      <c r="D129" s="292"/>
      <c r="E129" s="292"/>
      <c r="F129" s="289"/>
      <c r="G129" s="412"/>
      <c r="H129" s="289"/>
      <c r="I129" s="290"/>
      <c r="J129" s="289"/>
      <c r="K129" s="289"/>
      <c r="L129" s="289"/>
      <c r="M129" s="310"/>
      <c r="N129" s="524"/>
      <c r="O129" s="524"/>
      <c r="P129" s="524"/>
      <c r="Q129" s="524"/>
      <c r="R129" s="524"/>
      <c r="S129" s="524"/>
      <c r="T129" s="524"/>
      <c r="U129" s="524"/>
      <c r="V129" s="524"/>
      <c r="W129" s="524"/>
      <c r="X129" s="524"/>
      <c r="Y129" s="524"/>
      <c r="Z129" s="524"/>
      <c r="AA129" s="524"/>
      <c r="AB129" s="524"/>
      <c r="AC129" s="524"/>
      <c r="AD129" s="524"/>
      <c r="AE129" s="524"/>
      <c r="AF129" s="524"/>
      <c r="AG129" s="524"/>
      <c r="AH129" s="524"/>
      <c r="AI129" s="524"/>
      <c r="AJ129" s="524"/>
      <c r="AK129" s="524"/>
      <c r="AL129" s="524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</row>
    <row r="130" spans="1:92" s="135" customFormat="1" ht="14.25" customHeight="1" thickBot="1">
      <c r="A130" s="268">
        <v>50</v>
      </c>
      <c r="B130" s="322" t="s">
        <v>769</v>
      </c>
      <c r="C130" s="292"/>
      <c r="D130" s="292"/>
      <c r="E130" s="292"/>
      <c r="F130" s="287" t="s">
        <v>153</v>
      </c>
      <c r="G130" s="312">
        <f>ROUND(Drilling!Q99,2)</f>
        <v>80.5</v>
      </c>
      <c r="H130" s="289" t="s">
        <v>35</v>
      </c>
      <c r="I130" s="290" t="s">
        <v>154</v>
      </c>
      <c r="J130" s="287">
        <f>IF('TC 66-204 page 3'!T28&gt;0,'TC 66-204 page 3'!T28,"")</f>
      </c>
      <c r="K130" s="289" t="s">
        <v>155</v>
      </c>
      <c r="L130" s="287" t="s">
        <v>153</v>
      </c>
      <c r="M130" s="313">
        <f>IF(J130="","",G130*J130)</f>
      </c>
      <c r="N130" s="524"/>
      <c r="O130" s="524"/>
      <c r="P130" s="524"/>
      <c r="Q130" s="524"/>
      <c r="R130" s="524"/>
      <c r="S130" s="524"/>
      <c r="T130" s="524"/>
      <c r="U130" s="524"/>
      <c r="V130" s="524"/>
      <c r="W130" s="524"/>
      <c r="X130" s="524"/>
      <c r="Y130" s="524"/>
      <c r="Z130" s="524"/>
      <c r="AA130" s="524"/>
      <c r="AB130" s="524"/>
      <c r="AC130" s="524"/>
      <c r="AD130" s="524"/>
      <c r="AE130" s="524"/>
      <c r="AF130" s="524"/>
      <c r="AG130" s="524"/>
      <c r="AH130" s="524"/>
      <c r="AI130" s="524"/>
      <c r="AJ130" s="524"/>
      <c r="AK130" s="524"/>
      <c r="AL130" s="524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</row>
    <row r="131" spans="1:92" s="135" customFormat="1" ht="14.25" customHeight="1">
      <c r="A131" s="268"/>
      <c r="B131" s="286"/>
      <c r="C131" s="292"/>
      <c r="D131" s="292"/>
      <c r="E131" s="292"/>
      <c r="F131" s="289"/>
      <c r="G131" s="412"/>
      <c r="H131" s="289"/>
      <c r="I131" s="290"/>
      <c r="J131" s="289"/>
      <c r="K131" s="289"/>
      <c r="L131" s="289"/>
      <c r="M131" s="414"/>
      <c r="N131" s="524"/>
      <c r="O131" s="524"/>
      <c r="P131" s="524"/>
      <c r="Q131" s="524"/>
      <c r="R131" s="524"/>
      <c r="S131" s="524"/>
      <c r="T131" s="524"/>
      <c r="U131" s="524"/>
      <c r="V131" s="524"/>
      <c r="W131" s="524"/>
      <c r="X131" s="524"/>
      <c r="Y131" s="524"/>
      <c r="Z131" s="524"/>
      <c r="AA131" s="524"/>
      <c r="AB131" s="524"/>
      <c r="AC131" s="524"/>
      <c r="AD131" s="524"/>
      <c r="AE131" s="524"/>
      <c r="AF131" s="524"/>
      <c r="AG131" s="524"/>
      <c r="AH131" s="524"/>
      <c r="AI131" s="524"/>
      <c r="AJ131" s="524"/>
      <c r="AK131" s="524"/>
      <c r="AL131" s="524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</row>
    <row r="132" spans="1:92" s="131" customFormat="1" ht="14.25" customHeight="1" thickBot="1">
      <c r="A132" s="268">
        <v>51</v>
      </c>
      <c r="B132" s="286" t="s">
        <v>299</v>
      </c>
      <c r="C132" s="292"/>
      <c r="D132" s="292"/>
      <c r="E132" s="292"/>
      <c r="F132" s="287" t="s">
        <v>153</v>
      </c>
      <c r="G132" s="312">
        <f>ROUND(Drilling!Q100,2)</f>
        <v>11</v>
      </c>
      <c r="H132" s="289" t="s">
        <v>35</v>
      </c>
      <c r="I132" s="290" t="s">
        <v>154</v>
      </c>
      <c r="J132" s="287">
        <f>IF('TC 66-204 page 3'!U28&gt;0,'TC 66-204 page 3'!U28,"")</f>
      </c>
      <c r="K132" s="289" t="s">
        <v>155</v>
      </c>
      <c r="L132" s="287" t="s">
        <v>153</v>
      </c>
      <c r="M132" s="416">
        <f>IF(J132="","",G132*J132)</f>
      </c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524"/>
      <c r="AG132" s="524"/>
      <c r="AH132" s="524"/>
      <c r="AI132" s="524"/>
      <c r="AJ132" s="524"/>
      <c r="AK132" s="524"/>
      <c r="AL132" s="524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</row>
    <row r="133" spans="1:92" s="135" customFormat="1" ht="14.25" customHeight="1">
      <c r="A133" s="268"/>
      <c r="B133" s="286"/>
      <c r="C133" s="292"/>
      <c r="D133" s="292"/>
      <c r="E133" s="292"/>
      <c r="F133" s="289"/>
      <c r="G133" s="412"/>
      <c r="H133" s="289"/>
      <c r="I133" s="290"/>
      <c r="J133" s="289"/>
      <c r="K133" s="289"/>
      <c r="L133" s="289"/>
      <c r="M133" s="41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4"/>
      <c r="Y133" s="524"/>
      <c r="Z133" s="524"/>
      <c r="AA133" s="524"/>
      <c r="AB133" s="524"/>
      <c r="AC133" s="524"/>
      <c r="AD133" s="524"/>
      <c r="AE133" s="524"/>
      <c r="AF133" s="524"/>
      <c r="AG133" s="524"/>
      <c r="AH133" s="524"/>
      <c r="AI133" s="524"/>
      <c r="AJ133" s="524"/>
      <c r="AK133" s="524"/>
      <c r="AL133" s="524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</row>
    <row r="134" spans="1:92" s="135" customFormat="1" ht="14.25" customHeight="1" thickBot="1">
      <c r="A134" s="268">
        <v>52</v>
      </c>
      <c r="B134" s="322" t="s">
        <v>298</v>
      </c>
      <c r="C134" s="292"/>
      <c r="D134" s="292"/>
      <c r="E134" s="292"/>
      <c r="F134" s="287" t="s">
        <v>153</v>
      </c>
      <c r="G134" s="312">
        <f>ROUND('Rate Classifications'!F41,2)</f>
        <v>4</v>
      </c>
      <c r="H134" s="289" t="s">
        <v>595</v>
      </c>
      <c r="I134" s="290" t="s">
        <v>154</v>
      </c>
      <c r="J134" s="309">
        <f>IF('TC 66-204 page 4'!U9&gt;0,'TC 66-204 page 4'!U9,"")</f>
      </c>
      <c r="K134" s="289" t="s">
        <v>155</v>
      </c>
      <c r="L134" s="289" t="s">
        <v>153</v>
      </c>
      <c r="M134" s="310">
        <f>IF(OR(J134="",J134&gt;500),"",G134*J134*'TC 66-204 page 4'!U10)</f>
      </c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4"/>
      <c r="AD134" s="524"/>
      <c r="AE134" s="524"/>
      <c r="AF134" s="524"/>
      <c r="AG134" s="524"/>
      <c r="AH134" s="524"/>
      <c r="AI134" s="524"/>
      <c r="AJ134" s="524"/>
      <c r="AK134" s="524"/>
      <c r="AL134" s="524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</row>
    <row r="135" spans="1:92" s="135" customFormat="1" ht="14.25" customHeight="1" thickBot="1">
      <c r="A135" s="268"/>
      <c r="B135" s="286"/>
      <c r="C135" s="292"/>
      <c r="D135" s="292"/>
      <c r="E135" s="292"/>
      <c r="F135" s="289"/>
      <c r="G135" s="694" t="s">
        <v>596</v>
      </c>
      <c r="H135" s="694"/>
      <c r="I135" s="694"/>
      <c r="J135" s="694"/>
      <c r="K135" s="289" t="s">
        <v>155</v>
      </c>
      <c r="L135" s="287" t="s">
        <v>153</v>
      </c>
      <c r="M135" s="312">
        <f>IF(J134="","",'Rate Classifications'!F42*'TC 66-204 page 4'!U10)</f>
      </c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4"/>
      <c r="AD135" s="524"/>
      <c r="AE135" s="524"/>
      <c r="AF135" s="524"/>
      <c r="AG135" s="524"/>
      <c r="AH135" s="524"/>
      <c r="AI135" s="524"/>
      <c r="AJ135" s="524"/>
      <c r="AK135" s="524"/>
      <c r="AL135" s="524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</row>
    <row r="136" spans="1:92" s="135" customFormat="1" ht="14.25" customHeight="1">
      <c r="A136" s="268"/>
      <c r="B136" s="286"/>
      <c r="C136" s="292"/>
      <c r="D136" s="292"/>
      <c r="E136" s="292"/>
      <c r="F136" s="289"/>
      <c r="G136" s="293"/>
      <c r="H136" s="289"/>
      <c r="I136" s="299"/>
      <c r="J136" s="289"/>
      <c r="K136" s="300"/>
      <c r="L136" s="289"/>
      <c r="M136" s="310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</row>
    <row r="137" spans="1:92" s="134" customFormat="1" ht="14.25" customHeight="1" thickBot="1">
      <c r="A137" s="268">
        <v>53</v>
      </c>
      <c r="B137" s="322" t="s">
        <v>297</v>
      </c>
      <c r="C137" s="292"/>
      <c r="D137" s="292"/>
      <c r="E137" s="292"/>
      <c r="F137" s="287" t="s">
        <v>153</v>
      </c>
      <c r="G137" s="312">
        <f>ROUND('Rate Classifications'!F41,2)</f>
        <v>4</v>
      </c>
      <c r="H137" s="289" t="s">
        <v>141</v>
      </c>
      <c r="I137" s="290" t="s">
        <v>154</v>
      </c>
      <c r="J137" s="309">
        <f>IF('TC 66-204 page 4'!U12&gt;0,'TC 66-204 page 4'!U12,"")</f>
      </c>
      <c r="K137" s="289" t="s">
        <v>155</v>
      </c>
      <c r="L137" s="289" t="s">
        <v>153</v>
      </c>
      <c r="M137" s="310">
        <f>IF(OR(J137="",J137&gt;500),"",G137*J137)</f>
      </c>
      <c r="N137" s="524"/>
      <c r="O137" s="524"/>
      <c r="P137" s="524"/>
      <c r="Q137" s="524"/>
      <c r="R137" s="524"/>
      <c r="S137" s="524"/>
      <c r="T137" s="524"/>
      <c r="U137" s="524"/>
      <c r="V137" s="524"/>
      <c r="W137" s="524"/>
      <c r="X137" s="524"/>
      <c r="Y137" s="524"/>
      <c r="Z137" s="524"/>
      <c r="AA137" s="524"/>
      <c r="AB137" s="524"/>
      <c r="AC137" s="524"/>
      <c r="AD137" s="524"/>
      <c r="AE137" s="524"/>
      <c r="AF137" s="524"/>
      <c r="AG137" s="524"/>
      <c r="AH137" s="524"/>
      <c r="AI137" s="524"/>
      <c r="AJ137" s="524"/>
      <c r="AK137" s="524"/>
      <c r="AL137" s="524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</row>
    <row r="138" spans="1:92" s="134" customFormat="1" ht="14.25" customHeight="1" thickBot="1">
      <c r="A138" s="268"/>
      <c r="B138" s="286" t="s">
        <v>597</v>
      </c>
      <c r="C138" s="292"/>
      <c r="D138" s="292"/>
      <c r="E138" s="292"/>
      <c r="F138" s="289"/>
      <c r="G138" s="694" t="s">
        <v>604</v>
      </c>
      <c r="H138" s="694"/>
      <c r="I138" s="694"/>
      <c r="J138" s="694"/>
      <c r="K138" s="296" t="s">
        <v>155</v>
      </c>
      <c r="L138" s="287" t="s">
        <v>153</v>
      </c>
      <c r="M138" s="312">
        <f>IF(M137="","",'Rate Classifications'!F42)</f>
      </c>
      <c r="N138" s="524"/>
      <c r="O138" s="524"/>
      <c r="P138" s="524"/>
      <c r="Q138" s="524"/>
      <c r="R138" s="524"/>
      <c r="S138" s="524"/>
      <c r="T138" s="524"/>
      <c r="U138" s="524"/>
      <c r="V138" s="524"/>
      <c r="W138" s="524"/>
      <c r="X138" s="524"/>
      <c r="Y138" s="524"/>
      <c r="Z138" s="524"/>
      <c r="AA138" s="524"/>
      <c r="AB138" s="524"/>
      <c r="AC138" s="524"/>
      <c r="AD138" s="524"/>
      <c r="AE138" s="524"/>
      <c r="AF138" s="524"/>
      <c r="AG138" s="524"/>
      <c r="AH138" s="524"/>
      <c r="AI138" s="524"/>
      <c r="AJ138" s="524"/>
      <c r="AK138" s="524"/>
      <c r="AL138" s="524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</row>
    <row r="139" spans="1:92" s="134" customFormat="1" ht="14.25" customHeight="1">
      <c r="A139" s="268"/>
      <c r="B139" s="286"/>
      <c r="C139" s="292"/>
      <c r="D139" s="292"/>
      <c r="E139" s="292"/>
      <c r="F139" s="289"/>
      <c r="G139" s="293"/>
      <c r="H139" s="289"/>
      <c r="I139" s="299"/>
      <c r="J139" s="289"/>
      <c r="K139" s="300"/>
      <c r="L139" s="289"/>
      <c r="M139" s="310"/>
      <c r="N139" s="524"/>
      <c r="O139" s="524"/>
      <c r="P139" s="524"/>
      <c r="Q139" s="524"/>
      <c r="R139" s="524"/>
      <c r="S139" s="524"/>
      <c r="T139" s="524"/>
      <c r="U139" s="524"/>
      <c r="V139" s="524"/>
      <c r="W139" s="524"/>
      <c r="X139" s="524"/>
      <c r="Y139" s="524"/>
      <c r="Z139" s="524"/>
      <c r="AA139" s="524"/>
      <c r="AB139" s="524"/>
      <c r="AC139" s="524"/>
      <c r="AD139" s="524"/>
      <c r="AE139" s="524"/>
      <c r="AF139" s="524"/>
      <c r="AG139" s="524"/>
      <c r="AH139" s="524"/>
      <c r="AI139" s="524"/>
      <c r="AJ139" s="524"/>
      <c r="AK139" s="524"/>
      <c r="AL139" s="524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</row>
    <row r="140" spans="1:92" s="135" customFormat="1" ht="14.25" customHeight="1" thickBot="1">
      <c r="A140" s="268">
        <v>54</v>
      </c>
      <c r="B140" s="286" t="s">
        <v>297</v>
      </c>
      <c r="C140" s="292"/>
      <c r="D140" s="292"/>
      <c r="E140" s="292"/>
      <c r="F140" s="287" t="s">
        <v>153</v>
      </c>
      <c r="G140" s="312">
        <f>IF('TC 66-204 page 4'!U14&gt;0,ROUND('TC 66-204 page 4'!U14,2),"")</f>
      </c>
      <c r="H140" s="289" t="s">
        <v>35</v>
      </c>
      <c r="I140" s="290" t="s">
        <v>154</v>
      </c>
      <c r="J140" s="287">
        <v>2</v>
      </c>
      <c r="K140" s="289" t="s">
        <v>155</v>
      </c>
      <c r="L140" s="287" t="s">
        <v>153</v>
      </c>
      <c r="M140" s="313">
        <f>IF(G140="","",G140*J140)</f>
      </c>
      <c r="N140" s="524"/>
      <c r="O140" s="524"/>
      <c r="P140" s="524"/>
      <c r="Q140" s="524"/>
      <c r="R140" s="524"/>
      <c r="S140" s="524"/>
      <c r="T140" s="524"/>
      <c r="U140" s="524"/>
      <c r="V140" s="524"/>
      <c r="W140" s="524"/>
      <c r="X140" s="524"/>
      <c r="Y140" s="524"/>
      <c r="Z140" s="524"/>
      <c r="AA140" s="524"/>
      <c r="AB140" s="524"/>
      <c r="AC140" s="524"/>
      <c r="AD140" s="524"/>
      <c r="AE140" s="524"/>
      <c r="AF140" s="524"/>
      <c r="AG140" s="524"/>
      <c r="AH140" s="524"/>
      <c r="AI140" s="524"/>
      <c r="AJ140" s="524"/>
      <c r="AK140" s="524"/>
      <c r="AL140" s="524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</row>
    <row r="141" spans="1:92" s="135" customFormat="1" ht="14.25" customHeight="1">
      <c r="A141" s="268"/>
      <c r="B141" s="322" t="s">
        <v>325</v>
      </c>
      <c r="C141" s="292"/>
      <c r="D141" s="292"/>
      <c r="E141" s="292"/>
      <c r="F141" s="307"/>
      <c r="G141" s="307"/>
      <c r="H141" s="307"/>
      <c r="I141" s="307"/>
      <c r="J141" s="307"/>
      <c r="K141" s="307"/>
      <c r="L141" s="307"/>
      <c r="M141" s="417"/>
      <c r="N141" s="524"/>
      <c r="O141" s="524"/>
      <c r="P141" s="524"/>
      <c r="Q141" s="524"/>
      <c r="R141" s="524"/>
      <c r="S141" s="524"/>
      <c r="T141" s="524"/>
      <c r="U141" s="524"/>
      <c r="V141" s="524"/>
      <c r="W141" s="524"/>
      <c r="X141" s="524"/>
      <c r="Y141" s="524"/>
      <c r="Z141" s="524"/>
      <c r="AA141" s="524"/>
      <c r="AB141" s="524"/>
      <c r="AC141" s="524"/>
      <c r="AD141" s="524"/>
      <c r="AE141" s="524"/>
      <c r="AF141" s="524"/>
      <c r="AG141" s="524"/>
      <c r="AH141" s="524"/>
      <c r="AI141" s="524"/>
      <c r="AJ141" s="524"/>
      <c r="AK141" s="524"/>
      <c r="AL141" s="524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</row>
    <row r="142" spans="1:92" s="135" customFormat="1" ht="14.25" customHeight="1">
      <c r="A142" s="268"/>
      <c r="B142" s="286"/>
      <c r="C142" s="292"/>
      <c r="D142" s="292"/>
      <c r="E142" s="292"/>
      <c r="F142" s="289"/>
      <c r="G142" s="293"/>
      <c r="H142" s="289"/>
      <c r="I142" s="290"/>
      <c r="J142" s="289"/>
      <c r="K142" s="289"/>
      <c r="L142" s="289"/>
      <c r="M142" s="310"/>
      <c r="N142" s="524"/>
      <c r="O142" s="524"/>
      <c r="P142" s="524"/>
      <c r="Q142" s="524"/>
      <c r="R142" s="524"/>
      <c r="S142" s="524"/>
      <c r="T142" s="524"/>
      <c r="U142" s="524"/>
      <c r="V142" s="524"/>
      <c r="W142" s="524"/>
      <c r="X142" s="524"/>
      <c r="Y142" s="524"/>
      <c r="Z142" s="524"/>
      <c r="AA142" s="524"/>
      <c r="AB142" s="524"/>
      <c r="AC142" s="524"/>
      <c r="AD142" s="524"/>
      <c r="AE142" s="524"/>
      <c r="AF142" s="524"/>
      <c r="AG142" s="524"/>
      <c r="AH142" s="524"/>
      <c r="AI142" s="524"/>
      <c r="AJ142" s="524"/>
      <c r="AK142" s="524"/>
      <c r="AL142" s="524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</row>
    <row r="143" spans="1:92" s="135" customFormat="1" ht="14.25" customHeight="1" thickBot="1">
      <c r="A143" s="268">
        <v>55</v>
      </c>
      <c r="B143" s="322" t="s">
        <v>297</v>
      </c>
      <c r="C143" s="292"/>
      <c r="D143" s="292"/>
      <c r="E143" s="292"/>
      <c r="F143" s="287" t="s">
        <v>153</v>
      </c>
      <c r="G143" s="312">
        <f>ROUND('Rate Classifications'!F41,2)</f>
        <v>4</v>
      </c>
      <c r="H143" s="289" t="s">
        <v>141</v>
      </c>
      <c r="I143" s="290" t="s">
        <v>154</v>
      </c>
      <c r="J143" s="287">
        <f>IF('TC 66-204 page 4'!U17&gt;0,'TC 66-204 page 4'!U17,"")</f>
      </c>
      <c r="K143" s="289" t="s">
        <v>155</v>
      </c>
      <c r="L143" s="289" t="s">
        <v>153</v>
      </c>
      <c r="M143" s="310">
        <f>IF(OR(J143="",J143&gt;500),"",G143*J143)</f>
      </c>
      <c r="N143" s="524"/>
      <c r="O143" s="524"/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4"/>
      <c r="AD143" s="524"/>
      <c r="AE143" s="524"/>
      <c r="AF143" s="524"/>
      <c r="AG143" s="524"/>
      <c r="AH143" s="524"/>
      <c r="AI143" s="524"/>
      <c r="AJ143" s="524"/>
      <c r="AK143" s="524"/>
      <c r="AL143" s="524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</row>
    <row r="144" spans="1:92" s="135" customFormat="1" ht="14.25" customHeight="1" thickBot="1">
      <c r="A144" s="268"/>
      <c r="B144" s="322" t="s">
        <v>324</v>
      </c>
      <c r="C144" s="292"/>
      <c r="D144" s="292"/>
      <c r="E144" s="292"/>
      <c r="F144" s="289"/>
      <c r="G144" s="694" t="s">
        <v>604</v>
      </c>
      <c r="H144" s="694"/>
      <c r="I144" s="694"/>
      <c r="J144" s="694"/>
      <c r="K144" s="289" t="s">
        <v>155</v>
      </c>
      <c r="L144" s="287" t="s">
        <v>153</v>
      </c>
      <c r="M144" s="313">
        <f>IF(M143="","",'Rate Classifications'!F42)</f>
      </c>
      <c r="N144" s="524"/>
      <c r="O144" s="524"/>
      <c r="P144" s="524"/>
      <c r="Q144" s="524"/>
      <c r="R144" s="524"/>
      <c r="S144" s="524"/>
      <c r="T144" s="524"/>
      <c r="U144" s="524"/>
      <c r="V144" s="524"/>
      <c r="W144" s="524"/>
      <c r="X144" s="524"/>
      <c r="Y144" s="524"/>
      <c r="Z144" s="524"/>
      <c r="AA144" s="524"/>
      <c r="AB144" s="524"/>
      <c r="AC144" s="524"/>
      <c r="AD144" s="524"/>
      <c r="AE144" s="524"/>
      <c r="AF144" s="524"/>
      <c r="AG144" s="524"/>
      <c r="AH144" s="524"/>
      <c r="AI144" s="524"/>
      <c r="AJ144" s="524"/>
      <c r="AK144" s="524"/>
      <c r="AL144" s="524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</row>
    <row r="145" spans="1:92" s="135" customFormat="1" ht="14.25" customHeight="1">
      <c r="A145" s="268"/>
      <c r="B145" s="286"/>
      <c r="C145" s="292"/>
      <c r="D145" s="292"/>
      <c r="E145" s="292"/>
      <c r="F145" s="289"/>
      <c r="G145" s="412"/>
      <c r="H145" s="289"/>
      <c r="I145" s="299"/>
      <c r="J145" s="289"/>
      <c r="K145" s="300"/>
      <c r="L145" s="289"/>
      <c r="M145" s="310"/>
      <c r="N145" s="524"/>
      <c r="O145" s="524"/>
      <c r="P145" s="524"/>
      <c r="Q145" s="524"/>
      <c r="R145" s="524"/>
      <c r="S145" s="524"/>
      <c r="T145" s="524"/>
      <c r="U145" s="524"/>
      <c r="V145" s="524"/>
      <c r="W145" s="524"/>
      <c r="X145" s="524"/>
      <c r="Y145" s="524"/>
      <c r="Z145" s="524"/>
      <c r="AA145" s="524"/>
      <c r="AB145" s="524"/>
      <c r="AC145" s="524"/>
      <c r="AD145" s="524"/>
      <c r="AE145" s="524"/>
      <c r="AF145" s="524"/>
      <c r="AG145" s="524"/>
      <c r="AH145" s="524"/>
      <c r="AI145" s="524"/>
      <c r="AJ145" s="524"/>
      <c r="AK145" s="524"/>
      <c r="AL145" s="524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</row>
    <row r="146" spans="1:92" s="135" customFormat="1" ht="14.25" customHeight="1" thickBot="1">
      <c r="A146" s="268">
        <v>56</v>
      </c>
      <c r="B146" s="322" t="s">
        <v>296</v>
      </c>
      <c r="C146" s="292"/>
      <c r="D146" s="292"/>
      <c r="E146" s="292"/>
      <c r="F146" s="287" t="s">
        <v>153</v>
      </c>
      <c r="G146" s="312">
        <f>IF('TC 66-204 page 4'!U20&gt;0,ROUND('TC 66-204 page 4'!U20,2),"")</f>
      </c>
      <c r="H146" s="289" t="s">
        <v>195</v>
      </c>
      <c r="I146" s="290" t="s">
        <v>154</v>
      </c>
      <c r="J146" s="287">
        <v>1</v>
      </c>
      <c r="K146" s="289" t="s">
        <v>155</v>
      </c>
      <c r="L146" s="287" t="s">
        <v>153</v>
      </c>
      <c r="M146" s="313">
        <f>IF(G146="","",G146*J146)</f>
      </c>
      <c r="N146" s="524"/>
      <c r="O146" s="524"/>
      <c r="P146" s="524"/>
      <c r="Q146" s="524"/>
      <c r="R146" s="524"/>
      <c r="S146" s="524"/>
      <c r="T146" s="524"/>
      <c r="U146" s="524"/>
      <c r="V146" s="524"/>
      <c r="W146" s="524"/>
      <c r="X146" s="524"/>
      <c r="Y146" s="524"/>
      <c r="Z146" s="524"/>
      <c r="AA146" s="524"/>
      <c r="AB146" s="524"/>
      <c r="AC146" s="524"/>
      <c r="AD146" s="524"/>
      <c r="AE146" s="524"/>
      <c r="AF146" s="524"/>
      <c r="AG146" s="524"/>
      <c r="AH146" s="524"/>
      <c r="AI146" s="524"/>
      <c r="AJ146" s="524"/>
      <c r="AK146" s="524"/>
      <c r="AL146" s="524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</row>
    <row r="147" spans="1:92" s="135" customFormat="1" ht="14.25" customHeight="1">
      <c r="A147" s="268"/>
      <c r="B147" s="322" t="s">
        <v>326</v>
      </c>
      <c r="C147" s="292"/>
      <c r="D147" s="292"/>
      <c r="E147" s="292"/>
      <c r="F147" s="307"/>
      <c r="G147" s="417"/>
      <c r="H147" s="307"/>
      <c r="I147" s="307"/>
      <c r="J147" s="307"/>
      <c r="K147" s="307"/>
      <c r="L147" s="307"/>
      <c r="M147" s="417"/>
      <c r="N147" s="524"/>
      <c r="O147" s="524"/>
      <c r="P147" s="524"/>
      <c r="Q147" s="524"/>
      <c r="R147" s="524"/>
      <c r="S147" s="524"/>
      <c r="T147" s="524"/>
      <c r="U147" s="524"/>
      <c r="V147" s="524"/>
      <c r="W147" s="524"/>
      <c r="X147" s="524"/>
      <c r="Y147" s="524"/>
      <c r="Z147" s="524"/>
      <c r="AA147" s="524"/>
      <c r="AB147" s="524"/>
      <c r="AC147" s="524"/>
      <c r="AD147" s="524"/>
      <c r="AE147" s="524"/>
      <c r="AF147" s="524"/>
      <c r="AG147" s="524"/>
      <c r="AH147" s="524"/>
      <c r="AI147" s="524"/>
      <c r="AJ147" s="524"/>
      <c r="AK147" s="524"/>
      <c r="AL147" s="524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</row>
    <row r="148" spans="1:92" s="135" customFormat="1" ht="14.25" customHeight="1">
      <c r="A148" s="268"/>
      <c r="B148" s="286"/>
      <c r="C148" s="292"/>
      <c r="D148" s="292"/>
      <c r="E148" s="292"/>
      <c r="F148" s="289"/>
      <c r="G148" s="412"/>
      <c r="H148" s="289"/>
      <c r="I148" s="290"/>
      <c r="J148" s="289"/>
      <c r="K148" s="289"/>
      <c r="L148" s="289"/>
      <c r="M148" s="310"/>
      <c r="N148" s="524"/>
      <c r="O148" s="524"/>
      <c r="P148" s="524"/>
      <c r="Q148" s="524"/>
      <c r="R148" s="524"/>
      <c r="S148" s="524"/>
      <c r="T148" s="524"/>
      <c r="U148" s="524"/>
      <c r="V148" s="524"/>
      <c r="W148" s="524"/>
      <c r="X148" s="524"/>
      <c r="Y148" s="524"/>
      <c r="Z148" s="524"/>
      <c r="AA148" s="524"/>
      <c r="AB148" s="524"/>
      <c r="AC148" s="524"/>
      <c r="AD148" s="524"/>
      <c r="AE148" s="524"/>
      <c r="AF148" s="524"/>
      <c r="AG148" s="524"/>
      <c r="AH148" s="524"/>
      <c r="AI148" s="524"/>
      <c r="AJ148" s="524"/>
      <c r="AK148" s="524"/>
      <c r="AL148" s="524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</row>
    <row r="149" spans="1:38" s="132" customFormat="1" ht="14.25" customHeight="1" thickBot="1">
      <c r="A149" s="268">
        <v>57</v>
      </c>
      <c r="B149" s="322" t="s">
        <v>295</v>
      </c>
      <c r="C149" s="292"/>
      <c r="D149" s="292"/>
      <c r="E149" s="292"/>
      <c r="F149" s="287" t="s">
        <v>153</v>
      </c>
      <c r="G149" s="312">
        <f>ROUND(Drilling!Q101,2)</f>
        <v>0</v>
      </c>
      <c r="H149" s="289" t="s">
        <v>191</v>
      </c>
      <c r="I149" s="290" t="s">
        <v>154</v>
      </c>
      <c r="J149" s="287">
        <f>IF('TC 66-204 page 4'!AE23&gt;0,'TC 66-204 page 4'!AE23,"")</f>
        <v>1</v>
      </c>
      <c r="K149" s="289" t="s">
        <v>155</v>
      </c>
      <c r="L149" s="287" t="s">
        <v>153</v>
      </c>
      <c r="M149" s="313">
        <f>IF(J149="","",G149*J149)</f>
        <v>0</v>
      </c>
      <c r="N149" s="524"/>
      <c r="O149" s="524"/>
      <c r="P149" s="524"/>
      <c r="Q149" s="524"/>
      <c r="R149" s="524"/>
      <c r="S149" s="524"/>
      <c r="T149" s="524"/>
      <c r="U149" s="524"/>
      <c r="V149" s="524"/>
      <c r="W149" s="524"/>
      <c r="X149" s="524"/>
      <c r="Y149" s="524"/>
      <c r="Z149" s="524"/>
      <c r="AA149" s="524"/>
      <c r="AB149" s="524"/>
      <c r="AC149" s="524"/>
      <c r="AD149" s="524"/>
      <c r="AE149" s="524"/>
      <c r="AF149" s="524"/>
      <c r="AG149" s="524"/>
      <c r="AH149" s="524"/>
      <c r="AI149" s="524"/>
      <c r="AJ149" s="524"/>
      <c r="AK149" s="524"/>
      <c r="AL149" s="524"/>
    </row>
    <row r="150" spans="1:38" s="132" customFormat="1" ht="14.25" customHeight="1">
      <c r="A150" s="268"/>
      <c r="B150" s="286"/>
      <c r="C150" s="292"/>
      <c r="D150" s="292"/>
      <c r="E150" s="292"/>
      <c r="F150" s="289"/>
      <c r="G150" s="412"/>
      <c r="H150" s="289"/>
      <c r="I150" s="290"/>
      <c r="J150" s="289"/>
      <c r="K150" s="289"/>
      <c r="L150" s="289"/>
      <c r="M150" s="414"/>
      <c r="N150" s="524"/>
      <c r="O150" s="524"/>
      <c r="P150" s="524"/>
      <c r="Q150" s="524"/>
      <c r="R150" s="524"/>
      <c r="S150" s="524"/>
      <c r="T150" s="524"/>
      <c r="U150" s="524"/>
      <c r="V150" s="524"/>
      <c r="W150" s="524"/>
      <c r="X150" s="524"/>
      <c r="Y150" s="524"/>
      <c r="Z150" s="524"/>
      <c r="AA150" s="524"/>
      <c r="AB150" s="524"/>
      <c r="AC150" s="524"/>
      <c r="AD150" s="524"/>
      <c r="AE150" s="524"/>
      <c r="AF150" s="524"/>
      <c r="AG150" s="524"/>
      <c r="AH150" s="524"/>
      <c r="AI150" s="524"/>
      <c r="AJ150" s="524"/>
      <c r="AK150" s="524"/>
      <c r="AL150" s="524"/>
    </row>
    <row r="151" spans="1:92" s="135" customFormat="1" ht="14.25" customHeight="1" thickBot="1">
      <c r="A151" s="268">
        <v>58</v>
      </c>
      <c r="B151" s="286" t="s">
        <v>294</v>
      </c>
      <c r="C151" s="292"/>
      <c r="D151" s="292"/>
      <c r="E151" s="292"/>
      <c r="F151" s="287" t="s">
        <v>153</v>
      </c>
      <c r="G151" s="312">
        <f>IF('TC 66-204 page 4'!U25&gt;0,ROUND('TC 66-204 page 4'!U25,2),"")</f>
      </c>
      <c r="H151" s="289" t="s">
        <v>8</v>
      </c>
      <c r="I151" s="290" t="s">
        <v>154</v>
      </c>
      <c r="J151" s="287">
        <v>1</v>
      </c>
      <c r="K151" s="289" t="s">
        <v>155</v>
      </c>
      <c r="L151" s="289" t="s">
        <v>153</v>
      </c>
      <c r="M151" s="310">
        <f>IF(OR(G151="",J151&gt;500),"",G151*J151)</f>
      </c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  <c r="AA151" s="524"/>
      <c r="AB151" s="524"/>
      <c r="AC151" s="524"/>
      <c r="AD151" s="524"/>
      <c r="AE151" s="524"/>
      <c r="AF151" s="524"/>
      <c r="AG151" s="524"/>
      <c r="AH151" s="524"/>
      <c r="AI151" s="524"/>
      <c r="AJ151" s="524"/>
      <c r="AK151" s="524"/>
      <c r="AL151" s="524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</row>
    <row r="152" spans="1:92" s="135" customFormat="1" ht="14.25" customHeight="1" thickBot="1">
      <c r="A152" s="268"/>
      <c r="B152" s="286" t="s">
        <v>327</v>
      </c>
      <c r="C152" s="292"/>
      <c r="D152" s="292"/>
      <c r="E152" s="292"/>
      <c r="F152" s="289"/>
      <c r="G152" s="694" t="s">
        <v>593</v>
      </c>
      <c r="H152" s="694"/>
      <c r="I152" s="694"/>
      <c r="J152" s="694"/>
      <c r="K152" s="289" t="s">
        <v>155</v>
      </c>
      <c r="L152" s="287" t="s">
        <v>153</v>
      </c>
      <c r="M152" s="313">
        <f>IF('TC 66-204 page 4'!U25&gt;0,'Rate Classifications'!F43,"")</f>
      </c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524"/>
      <c r="AI152" s="524"/>
      <c r="AJ152" s="524"/>
      <c r="AK152" s="524"/>
      <c r="AL152" s="524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</row>
    <row r="153" spans="1:92" s="135" customFormat="1" ht="14.25" customHeight="1">
      <c r="A153" s="268"/>
      <c r="B153" s="286"/>
      <c r="C153" s="292"/>
      <c r="D153" s="292"/>
      <c r="E153" s="292"/>
      <c r="F153" s="289"/>
      <c r="G153" s="293"/>
      <c r="H153" s="289"/>
      <c r="I153" s="299"/>
      <c r="J153" s="289"/>
      <c r="K153" s="300"/>
      <c r="L153" s="289"/>
      <c r="M153" s="310"/>
      <c r="N153" s="524"/>
      <c r="O153" s="524"/>
      <c r="P153" s="524"/>
      <c r="Q153" s="524"/>
      <c r="R153" s="524"/>
      <c r="S153" s="524"/>
      <c r="T153" s="524"/>
      <c r="U153" s="524"/>
      <c r="V153" s="524"/>
      <c r="W153" s="524"/>
      <c r="X153" s="524"/>
      <c r="Y153" s="524"/>
      <c r="Z153" s="524"/>
      <c r="AA153" s="524"/>
      <c r="AB153" s="524"/>
      <c r="AC153" s="524"/>
      <c r="AD153" s="524"/>
      <c r="AE153" s="524"/>
      <c r="AF153" s="524"/>
      <c r="AG153" s="524"/>
      <c r="AH153" s="524"/>
      <c r="AI153" s="524"/>
      <c r="AJ153" s="524"/>
      <c r="AK153" s="524"/>
      <c r="AL153" s="524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</row>
    <row r="154" spans="1:92" s="135" customFormat="1" ht="14.25" customHeight="1" thickBot="1">
      <c r="A154" s="268">
        <v>59</v>
      </c>
      <c r="B154" s="286" t="s">
        <v>294</v>
      </c>
      <c r="C154" s="292"/>
      <c r="D154" s="292"/>
      <c r="E154" s="292"/>
      <c r="F154" s="287" t="s">
        <v>153</v>
      </c>
      <c r="G154" s="312">
        <f>IF('TC 66-204 page 4'!U27&gt;0,ROUND('TC 66-204 page 4'!U27,2),"")</f>
      </c>
      <c r="H154" s="270" t="s">
        <v>8</v>
      </c>
      <c r="I154" s="290" t="s">
        <v>154</v>
      </c>
      <c r="J154" s="420">
        <f>ROUNDUP(Drilling!V80+Drilling!V82+Drilling!V84+Drilling!V86,0)+2</f>
        <v>2</v>
      </c>
      <c r="K154" s="289" t="s">
        <v>155</v>
      </c>
      <c r="L154" s="289" t="s">
        <v>153</v>
      </c>
      <c r="M154" s="310">
        <f>IF(G154="","",G154*J154)</f>
      </c>
      <c r="N154" s="524"/>
      <c r="O154" s="524"/>
      <c r="P154" s="524"/>
      <c r="Q154" s="524"/>
      <c r="R154" s="524"/>
      <c r="S154" s="524"/>
      <c r="T154" s="524"/>
      <c r="U154" s="524"/>
      <c r="V154" s="524"/>
      <c r="W154" s="524"/>
      <c r="X154" s="524"/>
      <c r="Y154" s="524"/>
      <c r="Z154" s="524"/>
      <c r="AA154" s="524"/>
      <c r="AB154" s="524"/>
      <c r="AC154" s="524"/>
      <c r="AD154" s="524"/>
      <c r="AE154" s="524"/>
      <c r="AF154" s="524"/>
      <c r="AG154" s="524"/>
      <c r="AH154" s="524"/>
      <c r="AI154" s="524"/>
      <c r="AJ154" s="524"/>
      <c r="AK154" s="524"/>
      <c r="AL154" s="524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</row>
    <row r="155" spans="1:92" s="135" customFormat="1" ht="14.25" customHeight="1" thickBot="1">
      <c r="A155" s="268"/>
      <c r="B155" s="286" t="s">
        <v>328</v>
      </c>
      <c r="C155" s="292"/>
      <c r="D155" s="292"/>
      <c r="E155" s="292"/>
      <c r="F155" s="302"/>
      <c r="G155" s="694" t="s">
        <v>593</v>
      </c>
      <c r="H155" s="694"/>
      <c r="I155" s="694"/>
      <c r="J155" s="694"/>
      <c r="K155" s="289" t="s">
        <v>155</v>
      </c>
      <c r="L155" s="287" t="s">
        <v>153</v>
      </c>
      <c r="M155" s="313">
        <f>IF('TC 66-204 page 4'!U27&gt;0,'Rate Classifications'!F43,"")</f>
      </c>
      <c r="N155" s="524"/>
      <c r="O155" s="524"/>
      <c r="P155" s="524"/>
      <c r="Q155" s="524"/>
      <c r="R155" s="524"/>
      <c r="S155" s="524"/>
      <c r="T155" s="524"/>
      <c r="U155" s="524"/>
      <c r="V155" s="524"/>
      <c r="W155" s="524"/>
      <c r="X155" s="524"/>
      <c r="Y155" s="524"/>
      <c r="Z155" s="524"/>
      <c r="AA155" s="524"/>
      <c r="AB155" s="524"/>
      <c r="AC155" s="524"/>
      <c r="AD155" s="524"/>
      <c r="AE155" s="524"/>
      <c r="AF155" s="524"/>
      <c r="AG155" s="524"/>
      <c r="AH155" s="524"/>
      <c r="AI155" s="524"/>
      <c r="AJ155" s="524"/>
      <c r="AK155" s="524"/>
      <c r="AL155" s="524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</row>
    <row r="156" spans="1:92" s="135" customFormat="1" ht="14.25" customHeight="1">
      <c r="A156" s="268"/>
      <c r="B156" s="286"/>
      <c r="C156" s="292"/>
      <c r="D156" s="292"/>
      <c r="E156" s="292"/>
      <c r="F156" s="289"/>
      <c r="G156" s="293"/>
      <c r="H156" s="289"/>
      <c r="I156" s="290"/>
      <c r="J156" s="289"/>
      <c r="K156" s="289"/>
      <c r="L156" s="289"/>
      <c r="M156" s="310"/>
      <c r="N156" s="524"/>
      <c r="O156" s="524"/>
      <c r="P156" s="524"/>
      <c r="Q156" s="524"/>
      <c r="R156" s="524"/>
      <c r="S156" s="524"/>
      <c r="T156" s="524"/>
      <c r="U156" s="524"/>
      <c r="V156" s="524"/>
      <c r="W156" s="524"/>
      <c r="X156" s="524"/>
      <c r="Y156" s="524"/>
      <c r="Z156" s="524"/>
      <c r="AA156" s="524"/>
      <c r="AB156" s="524"/>
      <c r="AC156" s="524"/>
      <c r="AD156" s="524"/>
      <c r="AE156" s="524"/>
      <c r="AF156" s="524"/>
      <c r="AG156" s="524"/>
      <c r="AH156" s="524"/>
      <c r="AI156" s="524"/>
      <c r="AJ156" s="524"/>
      <c r="AK156" s="524"/>
      <c r="AL156" s="524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</row>
    <row r="157" spans="1:92" s="135" customFormat="1" ht="14.25" customHeight="1" thickBot="1">
      <c r="A157" s="268">
        <v>60</v>
      </c>
      <c r="B157" s="286" t="s">
        <v>292</v>
      </c>
      <c r="C157" s="292"/>
      <c r="D157" s="292"/>
      <c r="E157" s="292"/>
      <c r="F157" s="287" t="s">
        <v>153</v>
      </c>
      <c r="G157" s="312">
        <f>ROUND(Drilling!Q102,2)</f>
        <v>22.74</v>
      </c>
      <c r="H157" s="289" t="s">
        <v>35</v>
      </c>
      <c r="I157" s="290" t="s">
        <v>154</v>
      </c>
      <c r="J157" s="287">
        <f>IF('TC 66-204 page 4'!U29&gt;0,'TC 66-204 page 4'!U29,"")</f>
      </c>
      <c r="K157" s="289" t="s">
        <v>155</v>
      </c>
      <c r="L157" s="287" t="s">
        <v>153</v>
      </c>
      <c r="M157" s="313">
        <f>IF(J157="","",G157*J157)</f>
      </c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4"/>
      <c r="AD157" s="524"/>
      <c r="AE157" s="524"/>
      <c r="AF157" s="524"/>
      <c r="AG157" s="524"/>
      <c r="AH157" s="524"/>
      <c r="AI157" s="524"/>
      <c r="AJ157" s="524"/>
      <c r="AK157" s="524"/>
      <c r="AL157" s="524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</row>
    <row r="158" spans="1:92" s="135" customFormat="1" ht="14.25" customHeight="1">
      <c r="A158" s="268"/>
      <c r="B158" s="286"/>
      <c r="C158" s="292"/>
      <c r="D158" s="292"/>
      <c r="E158" s="292"/>
      <c r="F158" s="289"/>
      <c r="G158" s="412"/>
      <c r="H158" s="289"/>
      <c r="I158" s="290"/>
      <c r="J158" s="289"/>
      <c r="K158" s="289"/>
      <c r="L158" s="289"/>
      <c r="M158" s="413"/>
      <c r="N158" s="524"/>
      <c r="O158" s="524"/>
      <c r="P158" s="524"/>
      <c r="Q158" s="524"/>
      <c r="R158" s="524"/>
      <c r="S158" s="524"/>
      <c r="T158" s="524"/>
      <c r="U158" s="524"/>
      <c r="V158" s="524"/>
      <c r="W158" s="524"/>
      <c r="X158" s="524"/>
      <c r="Y158" s="524"/>
      <c r="Z158" s="524"/>
      <c r="AA158" s="524"/>
      <c r="AB158" s="524"/>
      <c r="AC158" s="524"/>
      <c r="AD158" s="524"/>
      <c r="AE158" s="524"/>
      <c r="AF158" s="524"/>
      <c r="AG158" s="524"/>
      <c r="AH158" s="524"/>
      <c r="AI158" s="524"/>
      <c r="AJ158" s="524"/>
      <c r="AK158" s="524"/>
      <c r="AL158" s="524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</row>
    <row r="159" spans="1:92" s="135" customFormat="1" ht="14.25" customHeight="1" thickBot="1">
      <c r="A159" s="268">
        <v>61</v>
      </c>
      <c r="B159" s="286" t="s">
        <v>293</v>
      </c>
      <c r="C159" s="292"/>
      <c r="D159" s="292"/>
      <c r="E159" s="292"/>
      <c r="F159" s="287" t="s">
        <v>153</v>
      </c>
      <c r="G159" s="418">
        <f>IF('TC 66-204 page 4'!U31&gt;0,ROUND('TC 66-204 page 4'!U31,2),"")</f>
      </c>
      <c r="H159" s="289" t="s">
        <v>157</v>
      </c>
      <c r="I159" s="290" t="s">
        <v>154</v>
      </c>
      <c r="J159" s="287">
        <v>1</v>
      </c>
      <c r="K159" s="289" t="s">
        <v>155</v>
      </c>
      <c r="L159" s="287" t="s">
        <v>153</v>
      </c>
      <c r="M159" s="313">
        <f>IF(G159="","",G159*J159)</f>
      </c>
      <c r="N159" s="524"/>
      <c r="O159" s="524"/>
      <c r="P159" s="524"/>
      <c r="Q159" s="524"/>
      <c r="R159" s="524"/>
      <c r="S159" s="524"/>
      <c r="T159" s="524"/>
      <c r="U159" s="524"/>
      <c r="V159" s="524"/>
      <c r="W159" s="524"/>
      <c r="X159" s="524"/>
      <c r="Y159" s="524"/>
      <c r="Z159" s="524"/>
      <c r="AA159" s="524"/>
      <c r="AB159" s="524"/>
      <c r="AC159" s="524"/>
      <c r="AD159" s="524"/>
      <c r="AE159" s="524"/>
      <c r="AF159" s="524"/>
      <c r="AG159" s="524"/>
      <c r="AH159" s="524"/>
      <c r="AI159" s="524"/>
      <c r="AJ159" s="524"/>
      <c r="AK159" s="524"/>
      <c r="AL159" s="524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</row>
    <row r="160" spans="1:92" s="135" customFormat="1" ht="14.25" customHeight="1">
      <c r="A160" s="268"/>
      <c r="B160" s="286"/>
      <c r="C160" s="292"/>
      <c r="D160" s="292"/>
      <c r="E160" s="292"/>
      <c r="F160" s="289"/>
      <c r="G160" s="412"/>
      <c r="H160" s="289"/>
      <c r="I160" s="314"/>
      <c r="J160" s="315"/>
      <c r="K160" s="289"/>
      <c r="L160" s="289"/>
      <c r="M160" s="310"/>
      <c r="N160" s="524"/>
      <c r="O160" s="524"/>
      <c r="P160" s="525"/>
      <c r="Q160" s="525"/>
      <c r="R160" s="525"/>
      <c r="S160" s="525"/>
      <c r="T160" s="526"/>
      <c r="U160" s="527"/>
      <c r="V160" s="524"/>
      <c r="W160" s="524"/>
      <c r="X160" s="524"/>
      <c r="Y160" s="524"/>
      <c r="Z160" s="524"/>
      <c r="AA160" s="524"/>
      <c r="AB160" s="524"/>
      <c r="AC160" s="524"/>
      <c r="AD160" s="524"/>
      <c r="AE160" s="524"/>
      <c r="AF160" s="524"/>
      <c r="AG160" s="524"/>
      <c r="AH160" s="524"/>
      <c r="AI160" s="524"/>
      <c r="AJ160" s="524"/>
      <c r="AK160" s="524"/>
      <c r="AL160" s="524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</row>
    <row r="161" spans="1:92" s="135" customFormat="1" ht="14.25" customHeight="1" thickBot="1">
      <c r="A161" s="268">
        <v>62</v>
      </c>
      <c r="B161" s="286" t="s">
        <v>291</v>
      </c>
      <c r="C161" s="292"/>
      <c r="D161" s="292"/>
      <c r="E161" s="292"/>
      <c r="F161" s="287" t="s">
        <v>153</v>
      </c>
      <c r="G161" s="312">
        <f>ROUND(Drilling!Q103,2)</f>
        <v>22.74</v>
      </c>
      <c r="H161" s="289" t="s">
        <v>35</v>
      </c>
      <c r="I161" s="290" t="s">
        <v>154</v>
      </c>
      <c r="J161" s="287">
        <f>IF('TC 66-204 page 4'!U33&gt;0,'TC 66-204 page 4'!U33,"")</f>
      </c>
      <c r="K161" s="289" t="s">
        <v>155</v>
      </c>
      <c r="L161" s="289" t="s">
        <v>153</v>
      </c>
      <c r="M161" s="310">
        <f>IF(J161="","",G161*J161)</f>
      </c>
      <c r="N161" s="524"/>
      <c r="O161" s="524"/>
      <c r="P161" s="524"/>
      <c r="Q161" s="524"/>
      <c r="R161" s="524"/>
      <c r="S161" s="524"/>
      <c r="T161" s="524"/>
      <c r="U161" s="524"/>
      <c r="V161" s="524"/>
      <c r="W161" s="524"/>
      <c r="X161" s="524"/>
      <c r="Y161" s="524"/>
      <c r="Z161" s="524"/>
      <c r="AA161" s="524"/>
      <c r="AB161" s="524"/>
      <c r="AC161" s="524"/>
      <c r="AD161" s="524"/>
      <c r="AE161" s="524"/>
      <c r="AF161" s="524"/>
      <c r="AG161" s="524"/>
      <c r="AH161" s="524"/>
      <c r="AI161" s="524"/>
      <c r="AJ161" s="524"/>
      <c r="AK161" s="524"/>
      <c r="AL161" s="524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</row>
    <row r="162" spans="1:92" s="135" customFormat="1" ht="14.25" customHeight="1" thickBot="1">
      <c r="A162" s="268"/>
      <c r="B162" s="286"/>
      <c r="C162" s="292"/>
      <c r="D162" s="292"/>
      <c r="E162" s="292"/>
      <c r="F162" s="289"/>
      <c r="G162" s="412"/>
      <c r="H162" s="289"/>
      <c r="I162" s="290"/>
      <c r="J162" s="311" t="s">
        <v>605</v>
      </c>
      <c r="K162" s="316" t="s">
        <v>155</v>
      </c>
      <c r="L162" s="287" t="s">
        <v>153</v>
      </c>
      <c r="M162" s="313">
        <f>IF('TC 66-204 page 4'!U34&gt;0,'TC 66-204 page 4'!U34,"")</f>
      </c>
      <c r="N162" s="524"/>
      <c r="O162" s="524"/>
      <c r="P162" s="524"/>
      <c r="Q162" s="524"/>
      <c r="R162" s="524"/>
      <c r="S162" s="524"/>
      <c r="T162" s="524"/>
      <c r="U162" s="524"/>
      <c r="V162" s="524"/>
      <c r="W162" s="524"/>
      <c r="X162" s="524"/>
      <c r="Y162" s="524"/>
      <c r="Z162" s="524"/>
      <c r="AA162" s="524"/>
      <c r="AB162" s="524"/>
      <c r="AC162" s="524"/>
      <c r="AD162" s="524"/>
      <c r="AE162" s="524"/>
      <c r="AF162" s="524"/>
      <c r="AG162" s="524"/>
      <c r="AH162" s="524"/>
      <c r="AI162" s="524"/>
      <c r="AJ162" s="524"/>
      <c r="AK162" s="524"/>
      <c r="AL162" s="524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</row>
    <row r="163" spans="1:92" s="135" customFormat="1" ht="14.25" customHeight="1">
      <c r="A163" s="268"/>
      <c r="B163" s="286"/>
      <c r="C163" s="292"/>
      <c r="D163" s="292"/>
      <c r="E163" s="292"/>
      <c r="F163" s="289"/>
      <c r="G163" s="412"/>
      <c r="H163" s="289"/>
      <c r="I163" s="290"/>
      <c r="J163" s="289"/>
      <c r="K163" s="289"/>
      <c r="L163" s="289"/>
      <c r="M163" s="310"/>
      <c r="N163" s="524"/>
      <c r="O163" s="524"/>
      <c r="P163" s="524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  <c r="AA163" s="524"/>
      <c r="AB163" s="524"/>
      <c r="AC163" s="524"/>
      <c r="AD163" s="524"/>
      <c r="AE163" s="524"/>
      <c r="AF163" s="524"/>
      <c r="AG163" s="524"/>
      <c r="AH163" s="524"/>
      <c r="AI163" s="524"/>
      <c r="AJ163" s="524"/>
      <c r="AK163" s="524"/>
      <c r="AL163" s="524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</row>
    <row r="164" spans="1:92" s="135" customFormat="1" ht="14.25" customHeight="1" thickBot="1">
      <c r="A164" s="268">
        <v>63</v>
      </c>
      <c r="B164" s="286" t="s">
        <v>290</v>
      </c>
      <c r="C164" s="292"/>
      <c r="D164" s="292"/>
      <c r="E164" s="292"/>
      <c r="F164" s="287" t="s">
        <v>153</v>
      </c>
      <c r="G164" s="312">
        <f>IF('TC 66-204 page 4'!U36&gt;0,ROUND('TC 66-204 page 4'!U36,2),"")</f>
      </c>
      <c r="H164" s="289" t="s">
        <v>157</v>
      </c>
      <c r="I164" s="314" t="s">
        <v>154</v>
      </c>
      <c r="J164" s="317">
        <v>1</v>
      </c>
      <c r="K164" s="289" t="s">
        <v>155</v>
      </c>
      <c r="L164" s="289" t="s">
        <v>153</v>
      </c>
      <c r="M164" s="310">
        <f>IF(G164="","",G164*J164)</f>
      </c>
      <c r="N164" s="524"/>
      <c r="O164" s="524"/>
      <c r="P164" s="524"/>
      <c r="Q164" s="524"/>
      <c r="R164" s="524"/>
      <c r="S164" s="524"/>
      <c r="T164" s="524"/>
      <c r="U164" s="524"/>
      <c r="V164" s="524"/>
      <c r="W164" s="524"/>
      <c r="X164" s="524"/>
      <c r="Y164" s="524"/>
      <c r="Z164" s="524"/>
      <c r="AA164" s="524"/>
      <c r="AB164" s="524"/>
      <c r="AC164" s="524"/>
      <c r="AD164" s="524"/>
      <c r="AE164" s="524"/>
      <c r="AF164" s="524"/>
      <c r="AG164" s="524"/>
      <c r="AH164" s="524"/>
      <c r="AI164" s="524"/>
      <c r="AJ164" s="524"/>
      <c r="AK164" s="524"/>
      <c r="AL164" s="524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</row>
    <row r="165" spans="1:92" s="135" customFormat="1" ht="14.25" customHeight="1" thickBot="1">
      <c r="A165" s="268"/>
      <c r="B165" s="286"/>
      <c r="C165" s="292"/>
      <c r="D165" s="292"/>
      <c r="E165" s="292"/>
      <c r="F165" s="289"/>
      <c r="G165" s="412"/>
      <c r="H165" s="289"/>
      <c r="I165" s="299"/>
      <c r="J165" s="311" t="s">
        <v>593</v>
      </c>
      <c r="K165" s="289" t="s">
        <v>155</v>
      </c>
      <c r="L165" s="287" t="s">
        <v>153</v>
      </c>
      <c r="M165" s="313">
        <f>IF('TC 66-204 page 4'!U36&gt;0,'Rate Classifications'!F45,"")</f>
      </c>
      <c r="N165" s="524"/>
      <c r="O165" s="524"/>
      <c r="P165" s="524"/>
      <c r="Q165" s="524"/>
      <c r="R165" s="524"/>
      <c r="S165" s="524"/>
      <c r="T165" s="524"/>
      <c r="U165" s="524"/>
      <c r="V165" s="524"/>
      <c r="W165" s="524"/>
      <c r="X165" s="524"/>
      <c r="Y165" s="524"/>
      <c r="Z165" s="524"/>
      <c r="AA165" s="524"/>
      <c r="AB165" s="524"/>
      <c r="AC165" s="524"/>
      <c r="AD165" s="524"/>
      <c r="AE165" s="524"/>
      <c r="AF165" s="524"/>
      <c r="AG165" s="524"/>
      <c r="AH165" s="524"/>
      <c r="AI165" s="524"/>
      <c r="AJ165" s="524"/>
      <c r="AK165" s="524"/>
      <c r="AL165" s="524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</row>
    <row r="166" spans="1:92" s="135" customFormat="1" ht="14.25" customHeight="1">
      <c r="A166" s="268"/>
      <c r="B166" s="286"/>
      <c r="C166" s="292"/>
      <c r="D166" s="292"/>
      <c r="E166" s="292"/>
      <c r="F166" s="289"/>
      <c r="G166" s="412"/>
      <c r="H166" s="289"/>
      <c r="I166" s="299"/>
      <c r="J166" s="289"/>
      <c r="K166" s="300"/>
      <c r="L166" s="289"/>
      <c r="M166" s="310"/>
      <c r="N166" s="524"/>
      <c r="O166" s="524"/>
      <c r="P166" s="524"/>
      <c r="Q166" s="524"/>
      <c r="R166" s="524"/>
      <c r="S166" s="524"/>
      <c r="T166" s="524"/>
      <c r="U166" s="524"/>
      <c r="V166" s="524"/>
      <c r="W166" s="524"/>
      <c r="X166" s="524"/>
      <c r="Y166" s="524"/>
      <c r="Z166" s="524"/>
      <c r="AA166" s="524"/>
      <c r="AB166" s="524"/>
      <c r="AC166" s="524"/>
      <c r="AD166" s="524"/>
      <c r="AE166" s="524"/>
      <c r="AF166" s="524"/>
      <c r="AG166" s="524"/>
      <c r="AH166" s="524"/>
      <c r="AI166" s="524"/>
      <c r="AJ166" s="524"/>
      <c r="AK166" s="524"/>
      <c r="AL166" s="524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</row>
    <row r="167" spans="1:38" s="132" customFormat="1" ht="14.25" customHeight="1" thickBot="1">
      <c r="A167" s="268">
        <v>64</v>
      </c>
      <c r="B167" s="286" t="s">
        <v>289</v>
      </c>
      <c r="C167" s="292"/>
      <c r="D167" s="292"/>
      <c r="E167" s="292"/>
      <c r="F167" s="287" t="s">
        <v>153</v>
      </c>
      <c r="G167" s="312">
        <v>200</v>
      </c>
      <c r="H167" s="289" t="s">
        <v>158</v>
      </c>
      <c r="I167" s="290" t="s">
        <v>154</v>
      </c>
      <c r="J167" s="287">
        <f>IF('TC 66-204 page 4'!U38&gt;0,'TC 66-204 page 4'!U38,"")</f>
      </c>
      <c r="K167" s="289" t="s">
        <v>155</v>
      </c>
      <c r="L167" s="287" t="s">
        <v>153</v>
      </c>
      <c r="M167" s="313">
        <f>IF(J167="","",G167*J167)</f>
      </c>
      <c r="N167" s="524"/>
      <c r="O167" s="524"/>
      <c r="P167" s="524"/>
      <c r="Q167" s="524"/>
      <c r="R167" s="524"/>
      <c r="S167" s="524"/>
      <c r="T167" s="524"/>
      <c r="U167" s="524"/>
      <c r="V167" s="524"/>
      <c r="W167" s="524"/>
      <c r="X167" s="524"/>
      <c r="Y167" s="524"/>
      <c r="Z167" s="524"/>
      <c r="AA167" s="524"/>
      <c r="AB167" s="524"/>
      <c r="AC167" s="524"/>
      <c r="AD167" s="524"/>
      <c r="AE167" s="524"/>
      <c r="AF167" s="524"/>
      <c r="AG167" s="524"/>
      <c r="AH167" s="524"/>
      <c r="AI167" s="524"/>
      <c r="AJ167" s="524"/>
      <c r="AK167" s="524"/>
      <c r="AL167" s="524"/>
    </row>
    <row r="168" spans="1:38" s="139" customFormat="1" ht="14.25" customHeight="1">
      <c r="A168" s="268"/>
      <c r="B168" s="286"/>
      <c r="C168" s="292"/>
      <c r="D168" s="292"/>
      <c r="E168" s="292"/>
      <c r="F168" s="289"/>
      <c r="G168" s="412"/>
      <c r="H168" s="289"/>
      <c r="I168" s="290"/>
      <c r="J168" s="289"/>
      <c r="K168" s="289"/>
      <c r="L168" s="289"/>
      <c r="M168" s="310"/>
      <c r="N168" s="523"/>
      <c r="O168" s="523"/>
      <c r="P168" s="523"/>
      <c r="Q168" s="523"/>
      <c r="R168" s="523"/>
      <c r="S168" s="523"/>
      <c r="T168" s="523"/>
      <c r="U168" s="523"/>
      <c r="V168" s="523"/>
      <c r="W168" s="523"/>
      <c r="X168" s="523"/>
      <c r="Y168" s="523"/>
      <c r="Z168" s="523"/>
      <c r="AA168" s="523"/>
      <c r="AB168" s="523"/>
      <c r="AC168" s="523"/>
      <c r="AD168" s="523"/>
      <c r="AE168" s="523"/>
      <c r="AF168" s="523"/>
      <c r="AG168" s="523"/>
      <c r="AH168" s="523"/>
      <c r="AI168" s="523"/>
      <c r="AJ168" s="523"/>
      <c r="AK168" s="523"/>
      <c r="AL168" s="523"/>
    </row>
    <row r="169" spans="1:38" s="139" customFormat="1" ht="14.25" customHeight="1" thickBot="1">
      <c r="A169" s="268">
        <v>65</v>
      </c>
      <c r="B169" s="286" t="s">
        <v>288</v>
      </c>
      <c r="C169" s="292"/>
      <c r="D169" s="292"/>
      <c r="E169" s="292"/>
      <c r="F169" s="287" t="s">
        <v>153</v>
      </c>
      <c r="G169" s="287">
        <f>IF('TC 66-204 page 4'!U40&gt;0,ROUND('TC 66-204 page 4'!U40,2),"")</f>
      </c>
      <c r="H169" s="289" t="s">
        <v>157</v>
      </c>
      <c r="I169" s="290" t="s">
        <v>154</v>
      </c>
      <c r="J169" s="438">
        <v>1</v>
      </c>
      <c r="K169" s="289" t="s">
        <v>155</v>
      </c>
      <c r="L169" s="287" t="s">
        <v>153</v>
      </c>
      <c r="M169" s="313">
        <f>IF(G169="","",'TC 66-204 page 4'!U40*G169)</f>
      </c>
      <c r="N169" s="523"/>
      <c r="O169" s="523"/>
      <c r="P169" s="523"/>
      <c r="Q169" s="523"/>
      <c r="R169" s="523"/>
      <c r="S169" s="523"/>
      <c r="T169" s="523"/>
      <c r="U169" s="523"/>
      <c r="V169" s="523"/>
      <c r="W169" s="523"/>
      <c r="X169" s="523"/>
      <c r="Y169" s="523"/>
      <c r="Z169" s="523"/>
      <c r="AA169" s="523"/>
      <c r="AB169" s="523"/>
      <c r="AC169" s="523"/>
      <c r="AD169" s="523"/>
      <c r="AE169" s="523"/>
      <c r="AF169" s="523"/>
      <c r="AG169" s="523"/>
      <c r="AH169" s="523"/>
      <c r="AI169" s="523"/>
      <c r="AJ169" s="523"/>
      <c r="AK169" s="523"/>
      <c r="AL169" s="523"/>
    </row>
    <row r="170" spans="1:38" s="139" customFormat="1" ht="14.25" customHeight="1">
      <c r="A170" s="268"/>
      <c r="B170" s="286"/>
      <c r="C170" s="292"/>
      <c r="D170" s="292"/>
      <c r="E170" s="292"/>
      <c r="F170" s="289"/>
      <c r="G170" s="412"/>
      <c r="H170" s="289"/>
      <c r="I170" s="290"/>
      <c r="J170" s="289"/>
      <c r="K170" s="289"/>
      <c r="L170" s="289"/>
      <c r="M170" s="413"/>
      <c r="N170" s="523"/>
      <c r="O170" s="523"/>
      <c r="P170" s="523"/>
      <c r="Q170" s="523"/>
      <c r="R170" s="523"/>
      <c r="S170" s="523"/>
      <c r="T170" s="523"/>
      <c r="U170" s="523"/>
      <c r="V170" s="523"/>
      <c r="W170" s="523"/>
      <c r="X170" s="523"/>
      <c r="Y170" s="523"/>
      <c r="Z170" s="523"/>
      <c r="AA170" s="523"/>
      <c r="AB170" s="523"/>
      <c r="AC170" s="523"/>
      <c r="AD170" s="523"/>
      <c r="AE170" s="523"/>
      <c r="AF170" s="523"/>
      <c r="AG170" s="523"/>
      <c r="AH170" s="523"/>
      <c r="AI170" s="523"/>
      <c r="AJ170" s="523"/>
      <c r="AK170" s="523"/>
      <c r="AL170" s="523"/>
    </row>
    <row r="171" spans="1:92" s="140" customFormat="1" ht="14.25" customHeight="1" thickBot="1">
      <c r="A171" s="268">
        <v>66</v>
      </c>
      <c r="B171" s="628" t="s">
        <v>714</v>
      </c>
      <c r="C171" s="292"/>
      <c r="D171" s="292"/>
      <c r="E171" s="292"/>
      <c r="F171" s="287" t="s">
        <v>153</v>
      </c>
      <c r="G171" s="312">
        <f>ROUND(Drilling!Q104,2)</f>
        <v>0</v>
      </c>
      <c r="H171" s="289" t="s">
        <v>201</v>
      </c>
      <c r="I171" s="290" t="s">
        <v>154</v>
      </c>
      <c r="J171" s="287">
        <f>IF('TC 66-204 page 4'!U42&gt;0,'TC 66-204 page 4'!U42,"")</f>
      </c>
      <c r="K171" s="289" t="s">
        <v>155</v>
      </c>
      <c r="L171" s="287" t="s">
        <v>153</v>
      </c>
      <c r="M171" s="313">
        <f>IF(J171="","",G171*J171)</f>
      </c>
      <c r="N171" s="523"/>
      <c r="O171" s="523"/>
      <c r="P171" s="523"/>
      <c r="Q171" s="523"/>
      <c r="R171" s="523"/>
      <c r="S171" s="523"/>
      <c r="T171" s="523"/>
      <c r="U171" s="523"/>
      <c r="V171" s="523"/>
      <c r="W171" s="523"/>
      <c r="X171" s="523"/>
      <c r="Y171" s="523"/>
      <c r="Z171" s="523"/>
      <c r="AA171" s="523"/>
      <c r="AB171" s="523"/>
      <c r="AC171" s="523"/>
      <c r="AD171" s="523"/>
      <c r="AE171" s="523"/>
      <c r="AF171" s="523"/>
      <c r="AG171" s="523"/>
      <c r="AH171" s="523"/>
      <c r="AI171" s="523"/>
      <c r="AJ171" s="523"/>
      <c r="AK171" s="523"/>
      <c r="AL171" s="523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</row>
    <row r="172" spans="1:92" s="134" customFormat="1" ht="14.25" customHeight="1">
      <c r="A172" s="269"/>
      <c r="B172" s="306"/>
      <c r="C172" s="284"/>
      <c r="D172" s="284"/>
      <c r="E172" s="284"/>
      <c r="F172" s="281"/>
      <c r="G172" s="318"/>
      <c r="H172" s="281"/>
      <c r="I172" s="319"/>
      <c r="J172" s="281"/>
      <c r="K172" s="320"/>
      <c r="L172" s="281"/>
      <c r="M172" s="321"/>
      <c r="N172" s="524"/>
      <c r="O172" s="524"/>
      <c r="P172" s="524"/>
      <c r="Q172" s="524"/>
      <c r="R172" s="524"/>
      <c r="S172" s="524"/>
      <c r="T172" s="524"/>
      <c r="U172" s="524"/>
      <c r="V172" s="524"/>
      <c r="W172" s="524"/>
      <c r="X172" s="524"/>
      <c r="Y172" s="524"/>
      <c r="Z172" s="524"/>
      <c r="AA172" s="524"/>
      <c r="AB172" s="524"/>
      <c r="AC172" s="524"/>
      <c r="AD172" s="524"/>
      <c r="AE172" s="524"/>
      <c r="AF172" s="524"/>
      <c r="AG172" s="524"/>
      <c r="AH172" s="524"/>
      <c r="AI172" s="524"/>
      <c r="AJ172" s="524"/>
      <c r="AK172" s="524"/>
      <c r="AL172" s="524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</row>
    <row r="173" spans="1:92" s="134" customFormat="1" ht="13.5" customHeight="1">
      <c r="A173" s="696" t="s">
        <v>167</v>
      </c>
      <c r="B173" s="696"/>
      <c r="C173" s="307"/>
      <c r="D173" s="307"/>
      <c r="E173" s="307"/>
      <c r="F173" s="308"/>
      <c r="G173" s="308"/>
      <c r="H173" s="307"/>
      <c r="I173" s="269"/>
      <c r="J173" s="308"/>
      <c r="K173" s="308"/>
      <c r="L173" s="695" t="s">
        <v>350</v>
      </c>
      <c r="M173" s="695"/>
      <c r="N173" s="524"/>
      <c r="O173" s="524"/>
      <c r="P173" s="524"/>
      <c r="Q173" s="524"/>
      <c r="R173" s="524"/>
      <c r="S173" s="524"/>
      <c r="T173" s="524"/>
      <c r="U173" s="524"/>
      <c r="V173" s="524"/>
      <c r="W173" s="524"/>
      <c r="X173" s="524"/>
      <c r="Y173" s="524"/>
      <c r="Z173" s="524"/>
      <c r="AA173" s="524"/>
      <c r="AB173" s="524"/>
      <c r="AC173" s="524"/>
      <c r="AD173" s="524"/>
      <c r="AE173" s="524"/>
      <c r="AF173" s="524"/>
      <c r="AG173" s="524"/>
      <c r="AH173" s="524"/>
      <c r="AI173" s="524"/>
      <c r="AJ173" s="524"/>
      <c r="AK173" s="524"/>
      <c r="AL173" s="524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</row>
    <row r="174" spans="1:92" s="134" customFormat="1" ht="13.5" customHeight="1">
      <c r="A174" s="696" t="s">
        <v>168</v>
      </c>
      <c r="B174" s="696"/>
      <c r="C174" s="307"/>
      <c r="D174" s="307"/>
      <c r="E174" s="307"/>
      <c r="F174" s="308"/>
      <c r="G174" s="308"/>
      <c r="H174" s="307"/>
      <c r="I174" s="269"/>
      <c r="J174" s="308"/>
      <c r="K174" s="308"/>
      <c r="L174" s="307"/>
      <c r="M174" s="308"/>
      <c r="N174" s="524"/>
      <c r="O174" s="524"/>
      <c r="P174" s="524"/>
      <c r="Q174" s="524"/>
      <c r="R174" s="524"/>
      <c r="S174" s="524"/>
      <c r="T174" s="524"/>
      <c r="U174" s="524"/>
      <c r="V174" s="524"/>
      <c r="W174" s="524"/>
      <c r="X174" s="524"/>
      <c r="Y174" s="524"/>
      <c r="Z174" s="524"/>
      <c r="AA174" s="524"/>
      <c r="AB174" s="524"/>
      <c r="AC174" s="524"/>
      <c r="AD174" s="524"/>
      <c r="AE174" s="524"/>
      <c r="AF174" s="524"/>
      <c r="AG174" s="524"/>
      <c r="AH174" s="524"/>
      <c r="AI174" s="524"/>
      <c r="AJ174" s="524"/>
      <c r="AK174" s="524"/>
      <c r="AL174" s="524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</row>
    <row r="175" spans="1:92" s="134" customFormat="1" ht="24.75" customHeight="1">
      <c r="A175" s="699" t="s">
        <v>147</v>
      </c>
      <c r="B175" s="699"/>
      <c r="C175" s="699"/>
      <c r="D175" s="699"/>
      <c r="E175" s="699"/>
      <c r="F175" s="699"/>
      <c r="G175" s="699"/>
      <c r="H175" s="699"/>
      <c r="I175" s="699"/>
      <c r="J175" s="699"/>
      <c r="K175" s="699"/>
      <c r="L175" s="699"/>
      <c r="M175" s="699"/>
      <c r="N175" s="524"/>
      <c r="O175" s="524"/>
      <c r="P175" s="524"/>
      <c r="Q175" s="524"/>
      <c r="R175" s="524"/>
      <c r="S175" s="524"/>
      <c r="T175" s="524"/>
      <c r="U175" s="524"/>
      <c r="V175" s="524"/>
      <c r="W175" s="524"/>
      <c r="X175" s="524"/>
      <c r="Y175" s="524"/>
      <c r="Z175" s="524"/>
      <c r="AA175" s="524"/>
      <c r="AB175" s="524"/>
      <c r="AC175" s="524"/>
      <c r="AD175" s="524"/>
      <c r="AE175" s="524"/>
      <c r="AF175" s="524"/>
      <c r="AG175" s="524"/>
      <c r="AH175" s="524"/>
      <c r="AI175" s="524"/>
      <c r="AJ175" s="524"/>
      <c r="AK175" s="524"/>
      <c r="AL175" s="524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</row>
    <row r="176" spans="1:92" s="134" customFormat="1" ht="40.5" customHeight="1">
      <c r="A176" s="268"/>
      <c r="B176" s="275" t="s">
        <v>123</v>
      </c>
      <c r="C176" s="700">
        <f>C8</f>
        <v>0</v>
      </c>
      <c r="D176" s="700"/>
      <c r="E176" s="700"/>
      <c r="F176" s="706" t="s">
        <v>606</v>
      </c>
      <c r="G176" s="706"/>
      <c r="H176" s="691">
        <f>H8</f>
        <v>0</v>
      </c>
      <c r="I176" s="691"/>
      <c r="J176" s="275"/>
      <c r="K176" s="692"/>
      <c r="L176" s="693"/>
      <c r="M176" s="693"/>
      <c r="N176" s="524"/>
      <c r="O176" s="524"/>
      <c r="P176" s="524"/>
      <c r="Q176" s="524"/>
      <c r="R176" s="524"/>
      <c r="S176" s="524"/>
      <c r="T176" s="524"/>
      <c r="U176" s="524"/>
      <c r="V176" s="524"/>
      <c r="W176" s="524"/>
      <c r="X176" s="524"/>
      <c r="Y176" s="524"/>
      <c r="Z176" s="524"/>
      <c r="AA176" s="524"/>
      <c r="AB176" s="524"/>
      <c r="AC176" s="524"/>
      <c r="AD176" s="524"/>
      <c r="AE176" s="524"/>
      <c r="AF176" s="524"/>
      <c r="AG176" s="524"/>
      <c r="AH176" s="524"/>
      <c r="AI176" s="524"/>
      <c r="AJ176" s="524"/>
      <c r="AK176" s="524"/>
      <c r="AL176" s="524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</row>
    <row r="177" spans="1:92" s="134" customFormat="1" ht="32.25" customHeight="1">
      <c r="A177" s="268"/>
      <c r="B177" s="286"/>
      <c r="C177" s="292"/>
      <c r="D177" s="292"/>
      <c r="E177" s="292"/>
      <c r="F177" s="289"/>
      <c r="G177" s="293"/>
      <c r="H177" s="301"/>
      <c r="I177" s="290"/>
      <c r="J177" s="289"/>
      <c r="K177" s="289"/>
      <c r="L177" s="304"/>
      <c r="M177" s="296"/>
      <c r="N177" s="524"/>
      <c r="O177" s="524"/>
      <c r="P177" s="524"/>
      <c r="Q177" s="524"/>
      <c r="R177" s="528"/>
      <c r="S177" s="524"/>
      <c r="T177" s="524"/>
      <c r="U177" s="524"/>
      <c r="V177" s="524"/>
      <c r="W177" s="524"/>
      <c r="X177" s="524"/>
      <c r="Y177" s="524"/>
      <c r="Z177" s="524"/>
      <c r="AA177" s="524"/>
      <c r="AB177" s="524"/>
      <c r="AC177" s="524"/>
      <c r="AD177" s="524"/>
      <c r="AE177" s="524"/>
      <c r="AF177" s="524"/>
      <c r="AG177" s="524"/>
      <c r="AH177" s="524"/>
      <c r="AI177" s="524"/>
      <c r="AJ177" s="524"/>
      <c r="AK177" s="524"/>
      <c r="AL177" s="524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</row>
    <row r="178" spans="1:92" s="140" customFormat="1" ht="14.25" customHeight="1" thickBot="1">
      <c r="A178" s="268">
        <v>67</v>
      </c>
      <c r="B178" s="301" t="s">
        <v>362</v>
      </c>
      <c r="C178" s="292"/>
      <c r="D178" s="292"/>
      <c r="E178" s="292"/>
      <c r="F178" s="287" t="s">
        <v>153</v>
      </c>
      <c r="G178" s="288">
        <f>ROUND(Drilling!Q105,2)</f>
        <v>42</v>
      </c>
      <c r="H178" s="289" t="s">
        <v>190</v>
      </c>
      <c r="I178" s="290" t="s">
        <v>154</v>
      </c>
      <c r="J178" s="287">
        <f>IF('TC 66-204 page 4'!U53&gt;0,'TC 66-204 page 4'!U53,"")</f>
      </c>
      <c r="K178" s="289" t="s">
        <v>155</v>
      </c>
      <c r="L178" s="287" t="s">
        <v>153</v>
      </c>
      <c r="M178" s="291">
        <f>IF(J178="","",G178*J178)</f>
      </c>
      <c r="N178" s="523"/>
      <c r="O178" s="523"/>
      <c r="P178" s="523"/>
      <c r="Q178" s="523"/>
      <c r="R178" s="523"/>
      <c r="S178" s="523"/>
      <c r="T178" s="523"/>
      <c r="U178" s="523"/>
      <c r="V178" s="523"/>
      <c r="W178" s="523"/>
      <c r="X178" s="523"/>
      <c r="Y178" s="523"/>
      <c r="Z178" s="523"/>
      <c r="AA178" s="523"/>
      <c r="AB178" s="523"/>
      <c r="AC178" s="523"/>
      <c r="AD178" s="523"/>
      <c r="AE178" s="523"/>
      <c r="AF178" s="523"/>
      <c r="AG178" s="523"/>
      <c r="AH178" s="523"/>
      <c r="AI178" s="523"/>
      <c r="AJ178" s="523"/>
      <c r="AK178" s="523"/>
      <c r="AL178" s="523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</row>
    <row r="179" spans="1:92" s="140" customFormat="1" ht="14.25" customHeight="1">
      <c r="A179" s="268"/>
      <c r="B179" s="301"/>
      <c r="C179" s="292"/>
      <c r="D179" s="292"/>
      <c r="E179" s="292"/>
      <c r="F179" s="289"/>
      <c r="G179" s="293"/>
      <c r="H179" s="289"/>
      <c r="I179" s="290"/>
      <c r="J179" s="289"/>
      <c r="K179" s="289"/>
      <c r="L179" s="289"/>
      <c r="M179" s="296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523"/>
      <c r="AI179" s="523"/>
      <c r="AJ179" s="523"/>
      <c r="AK179" s="523"/>
      <c r="AL179" s="523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</row>
    <row r="180" spans="1:92" s="135" customFormat="1" ht="14.25" customHeight="1" thickBot="1">
      <c r="A180" s="268">
        <v>68</v>
      </c>
      <c r="B180" s="286" t="s">
        <v>363</v>
      </c>
      <c r="C180" s="292"/>
      <c r="D180" s="292"/>
      <c r="E180" s="292"/>
      <c r="F180" s="287" t="s">
        <v>153</v>
      </c>
      <c r="G180" s="288">
        <f>Drilling!J314</f>
        <v>0</v>
      </c>
      <c r="H180" s="289" t="s">
        <v>156</v>
      </c>
      <c r="I180" s="290" t="s">
        <v>154</v>
      </c>
      <c r="J180" s="287">
        <v>1</v>
      </c>
      <c r="K180" s="289" t="s">
        <v>155</v>
      </c>
      <c r="L180" s="287" t="s">
        <v>153</v>
      </c>
      <c r="M180" s="291">
        <f>IF(G180=0,"",G180*J180)</f>
      </c>
      <c r="N180" s="524"/>
      <c r="O180" s="524"/>
      <c r="P180" s="524"/>
      <c r="Q180" s="524"/>
      <c r="R180" s="524"/>
      <c r="S180" s="524"/>
      <c r="T180" s="524"/>
      <c r="U180" s="524"/>
      <c r="V180" s="524"/>
      <c r="W180" s="524"/>
      <c r="X180" s="524"/>
      <c r="Y180" s="524"/>
      <c r="Z180" s="524"/>
      <c r="AA180" s="524"/>
      <c r="AB180" s="524"/>
      <c r="AC180" s="524"/>
      <c r="AD180" s="524"/>
      <c r="AE180" s="524"/>
      <c r="AF180" s="524"/>
      <c r="AG180" s="524"/>
      <c r="AH180" s="524"/>
      <c r="AI180" s="524"/>
      <c r="AJ180" s="524"/>
      <c r="AK180" s="524"/>
      <c r="AL180" s="524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</row>
    <row r="181" spans="1:92" s="134" customFormat="1" ht="13.5" customHeight="1">
      <c r="A181" s="268"/>
      <c r="B181" s="286"/>
      <c r="C181" s="292"/>
      <c r="D181" s="292"/>
      <c r="E181" s="292"/>
      <c r="F181" s="289"/>
      <c r="G181" s="293"/>
      <c r="H181" s="301"/>
      <c r="I181" s="290"/>
      <c r="J181" s="289"/>
      <c r="K181" s="289"/>
      <c r="L181" s="304"/>
      <c r="M181" s="296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4"/>
      <c r="AD181" s="524"/>
      <c r="AE181" s="524"/>
      <c r="AF181" s="524"/>
      <c r="AG181" s="524"/>
      <c r="AH181" s="524"/>
      <c r="AI181" s="524"/>
      <c r="AJ181" s="524"/>
      <c r="AK181" s="524"/>
      <c r="AL181" s="524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</row>
    <row r="182" spans="1:92" s="135" customFormat="1" ht="14.25" customHeight="1" thickBot="1">
      <c r="A182" s="268">
        <v>69</v>
      </c>
      <c r="B182" s="286" t="s">
        <v>364</v>
      </c>
      <c r="C182" s="292"/>
      <c r="D182" s="292"/>
      <c r="E182" s="292"/>
      <c r="F182" s="287" t="s">
        <v>153</v>
      </c>
      <c r="G182" s="288">
        <f>ROUND(Drilling!Q107,2)</f>
        <v>0</v>
      </c>
      <c r="H182" s="289" t="s">
        <v>156</v>
      </c>
      <c r="I182" s="290" t="s">
        <v>154</v>
      </c>
      <c r="J182" s="287">
        <f>IF('TC 66-204 page 4'!U58&gt;0,'TC 66-204 page 4'!U58,"")</f>
      </c>
      <c r="K182" s="289" t="s">
        <v>155</v>
      </c>
      <c r="L182" s="287" t="s">
        <v>153</v>
      </c>
      <c r="M182" s="291">
        <f>IF(J182="","",G182*J182)</f>
      </c>
      <c r="N182" s="524"/>
      <c r="O182" s="524"/>
      <c r="P182" s="524"/>
      <c r="Q182" s="524"/>
      <c r="R182" s="524"/>
      <c r="S182" s="524"/>
      <c r="T182" s="524"/>
      <c r="U182" s="524"/>
      <c r="V182" s="524"/>
      <c r="W182" s="524"/>
      <c r="X182" s="524"/>
      <c r="Y182" s="524"/>
      <c r="Z182" s="524"/>
      <c r="AA182" s="524"/>
      <c r="AB182" s="524"/>
      <c r="AC182" s="524"/>
      <c r="AD182" s="524"/>
      <c r="AE182" s="524"/>
      <c r="AF182" s="524"/>
      <c r="AG182" s="524"/>
      <c r="AH182" s="524"/>
      <c r="AI182" s="524"/>
      <c r="AJ182" s="524"/>
      <c r="AK182" s="524"/>
      <c r="AL182" s="524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</row>
    <row r="183" spans="1:92" s="135" customFormat="1" ht="14.25" customHeight="1">
      <c r="A183" s="268"/>
      <c r="B183" s="286"/>
      <c r="C183" s="292"/>
      <c r="D183" s="292"/>
      <c r="E183" s="292"/>
      <c r="F183" s="302"/>
      <c r="G183" s="302"/>
      <c r="H183" s="302"/>
      <c r="I183" s="303"/>
      <c r="J183" s="302"/>
      <c r="K183" s="302"/>
      <c r="L183" s="302"/>
      <c r="M183" s="294"/>
      <c r="N183" s="524"/>
      <c r="O183" s="524"/>
      <c r="P183" s="524"/>
      <c r="Q183" s="524"/>
      <c r="R183" s="524"/>
      <c r="S183" s="524"/>
      <c r="T183" s="524"/>
      <c r="U183" s="524"/>
      <c r="V183" s="524"/>
      <c r="W183" s="524"/>
      <c r="X183" s="524"/>
      <c r="Y183" s="524"/>
      <c r="Z183" s="524"/>
      <c r="AA183" s="524"/>
      <c r="AB183" s="524"/>
      <c r="AC183" s="524"/>
      <c r="AD183" s="524"/>
      <c r="AE183" s="524"/>
      <c r="AF183" s="524"/>
      <c r="AG183" s="524"/>
      <c r="AH183" s="524"/>
      <c r="AI183" s="524"/>
      <c r="AJ183" s="524"/>
      <c r="AK183" s="524"/>
      <c r="AL183" s="524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</row>
    <row r="184" spans="1:92" s="135" customFormat="1" ht="14.25" customHeight="1" thickBot="1">
      <c r="A184" s="268">
        <v>70</v>
      </c>
      <c r="B184" s="286" t="s">
        <v>287</v>
      </c>
      <c r="C184" s="292"/>
      <c r="D184" s="292"/>
      <c r="E184" s="292"/>
      <c r="F184" s="287" t="s">
        <v>153</v>
      </c>
      <c r="G184" s="288">
        <f>ROUND(Engineering!O65,2)</f>
        <v>0</v>
      </c>
      <c r="H184" s="289" t="s">
        <v>156</v>
      </c>
      <c r="I184" s="290" t="s">
        <v>154</v>
      </c>
      <c r="J184" s="287">
        <f>IF('TC 66-204 page 4'!U60&gt;0,'TC 66-204 page 4'!U60,"")</f>
      </c>
      <c r="K184" s="289" t="s">
        <v>155</v>
      </c>
      <c r="L184" s="287" t="s">
        <v>153</v>
      </c>
      <c r="M184" s="291">
        <f>IF(J184="","",G184*J184)</f>
      </c>
      <c r="N184" s="524"/>
      <c r="O184" s="524"/>
      <c r="P184" s="524"/>
      <c r="Q184" s="524"/>
      <c r="R184" s="524"/>
      <c r="S184" s="524"/>
      <c r="T184" s="524"/>
      <c r="U184" s="524"/>
      <c r="V184" s="524"/>
      <c r="W184" s="524"/>
      <c r="X184" s="524"/>
      <c r="Y184" s="524"/>
      <c r="Z184" s="524"/>
      <c r="AA184" s="524"/>
      <c r="AB184" s="524"/>
      <c r="AC184" s="524"/>
      <c r="AD184" s="524"/>
      <c r="AE184" s="524"/>
      <c r="AF184" s="524"/>
      <c r="AG184" s="524"/>
      <c r="AH184" s="524"/>
      <c r="AI184" s="524"/>
      <c r="AJ184" s="524"/>
      <c r="AK184" s="524"/>
      <c r="AL184" s="524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</row>
    <row r="185" spans="1:92" s="135" customFormat="1" ht="14.25" customHeight="1">
      <c r="A185" s="268"/>
      <c r="B185" s="286"/>
      <c r="C185" s="292"/>
      <c r="D185" s="292"/>
      <c r="E185" s="292"/>
      <c r="F185" s="302"/>
      <c r="G185" s="302"/>
      <c r="H185" s="302"/>
      <c r="I185" s="303"/>
      <c r="J185" s="302"/>
      <c r="K185" s="302"/>
      <c r="L185" s="302"/>
      <c r="M185" s="294"/>
      <c r="N185" s="524"/>
      <c r="O185" s="524"/>
      <c r="P185" s="524"/>
      <c r="Q185" s="524"/>
      <c r="R185" s="524"/>
      <c r="S185" s="524"/>
      <c r="T185" s="524"/>
      <c r="U185" s="524"/>
      <c r="V185" s="524"/>
      <c r="W185" s="524"/>
      <c r="X185" s="524"/>
      <c r="Y185" s="524"/>
      <c r="Z185" s="524"/>
      <c r="AA185" s="524"/>
      <c r="AB185" s="524"/>
      <c r="AC185" s="524"/>
      <c r="AD185" s="524"/>
      <c r="AE185" s="524"/>
      <c r="AF185" s="524"/>
      <c r="AG185" s="524"/>
      <c r="AH185" s="524"/>
      <c r="AI185" s="524"/>
      <c r="AJ185" s="524"/>
      <c r="AK185" s="524"/>
      <c r="AL185" s="524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</row>
    <row r="186" spans="1:38" s="132" customFormat="1" ht="14.25" customHeight="1" thickBot="1">
      <c r="A186" s="268">
        <v>71</v>
      </c>
      <c r="B186" s="286" t="s">
        <v>286</v>
      </c>
      <c r="C186" s="292"/>
      <c r="D186" s="292"/>
      <c r="E186" s="292"/>
      <c r="F186" s="287" t="s">
        <v>153</v>
      </c>
      <c r="G186" s="288">
        <f>ROUND(Engineering!O66,2)</f>
        <v>0</v>
      </c>
      <c r="H186" s="289" t="s">
        <v>160</v>
      </c>
      <c r="I186" s="290" t="s">
        <v>154</v>
      </c>
      <c r="J186" s="287">
        <f>IF('TC 66-204 page 4'!U62&gt;0,'TC 66-204 page 4'!U62,"")</f>
      </c>
      <c r="K186" s="289" t="s">
        <v>155</v>
      </c>
      <c r="L186" s="287" t="s">
        <v>153</v>
      </c>
      <c r="M186" s="291">
        <f>IF(J186="","",G186*J186)</f>
      </c>
      <c r="N186" s="524"/>
      <c r="O186" s="524"/>
      <c r="P186" s="524"/>
      <c r="Q186" s="524"/>
      <c r="R186" s="524"/>
      <c r="S186" s="524"/>
      <c r="T186" s="524"/>
      <c r="U186" s="524"/>
      <c r="V186" s="524"/>
      <c r="W186" s="524"/>
      <c r="X186" s="524"/>
      <c r="Y186" s="524"/>
      <c r="Z186" s="524"/>
      <c r="AA186" s="524"/>
      <c r="AB186" s="524"/>
      <c r="AC186" s="524"/>
      <c r="AD186" s="524"/>
      <c r="AE186" s="524"/>
      <c r="AF186" s="524"/>
      <c r="AG186" s="524"/>
      <c r="AH186" s="524"/>
      <c r="AI186" s="524"/>
      <c r="AJ186" s="524"/>
      <c r="AK186" s="524"/>
      <c r="AL186" s="524"/>
    </row>
    <row r="187" spans="1:38" s="132" customFormat="1" ht="14.25" customHeight="1">
      <c r="A187" s="268"/>
      <c r="B187" s="286"/>
      <c r="C187" s="292"/>
      <c r="D187" s="292"/>
      <c r="E187" s="292"/>
      <c r="F187" s="289"/>
      <c r="G187" s="293"/>
      <c r="H187" s="289"/>
      <c r="I187" s="290"/>
      <c r="J187" s="289"/>
      <c r="K187" s="289"/>
      <c r="L187" s="289"/>
      <c r="M187" s="296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  <c r="X187" s="524"/>
      <c r="Y187" s="524"/>
      <c r="Z187" s="524"/>
      <c r="AA187" s="524"/>
      <c r="AB187" s="524"/>
      <c r="AC187" s="524"/>
      <c r="AD187" s="524"/>
      <c r="AE187" s="524"/>
      <c r="AF187" s="524"/>
      <c r="AG187" s="524"/>
      <c r="AH187" s="524"/>
      <c r="AI187" s="524"/>
      <c r="AJ187" s="524"/>
      <c r="AK187" s="524"/>
      <c r="AL187" s="524"/>
    </row>
    <row r="188" spans="1:92" s="135" customFormat="1" ht="14.25" customHeight="1" thickBot="1">
      <c r="A188" s="268">
        <v>72</v>
      </c>
      <c r="B188" s="286" t="s">
        <v>285</v>
      </c>
      <c r="C188" s="292"/>
      <c r="D188" s="292"/>
      <c r="E188" s="292"/>
      <c r="F188" s="287" t="s">
        <v>153</v>
      </c>
      <c r="G188" s="288">
        <f>ROUND(Engineering!O67,2)</f>
        <v>0</v>
      </c>
      <c r="H188" s="289" t="s">
        <v>160</v>
      </c>
      <c r="I188" s="290" t="s">
        <v>154</v>
      </c>
      <c r="J188" s="287">
        <f>IF('TC 66-204 page 4'!U64&gt;0,'TC 66-204 page 4'!U64,"")</f>
      </c>
      <c r="K188" s="289" t="s">
        <v>155</v>
      </c>
      <c r="L188" s="287" t="s">
        <v>153</v>
      </c>
      <c r="M188" s="291">
        <f>IF(J188="","",G188*J188)</f>
      </c>
      <c r="N188" s="524"/>
      <c r="O188" s="524"/>
      <c r="P188" s="524"/>
      <c r="Q188" s="524"/>
      <c r="R188" s="524"/>
      <c r="S188" s="524"/>
      <c r="T188" s="524"/>
      <c r="U188" s="524"/>
      <c r="V188" s="524"/>
      <c r="W188" s="524"/>
      <c r="X188" s="524"/>
      <c r="Y188" s="524"/>
      <c r="Z188" s="524"/>
      <c r="AA188" s="524"/>
      <c r="AB188" s="524"/>
      <c r="AC188" s="524"/>
      <c r="AD188" s="524"/>
      <c r="AE188" s="524"/>
      <c r="AF188" s="524"/>
      <c r="AG188" s="524"/>
      <c r="AH188" s="524"/>
      <c r="AI188" s="524"/>
      <c r="AJ188" s="524"/>
      <c r="AK188" s="524"/>
      <c r="AL188" s="524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</row>
    <row r="189" spans="1:92" s="135" customFormat="1" ht="14.25" customHeight="1">
      <c r="A189" s="268"/>
      <c r="B189" s="286"/>
      <c r="C189" s="292"/>
      <c r="D189" s="292"/>
      <c r="E189" s="292"/>
      <c r="F189" s="289"/>
      <c r="G189" s="293"/>
      <c r="H189" s="289"/>
      <c r="I189" s="290"/>
      <c r="J189" s="289"/>
      <c r="K189" s="289"/>
      <c r="L189" s="289"/>
      <c r="M189" s="296"/>
      <c r="N189" s="524"/>
      <c r="O189" s="524"/>
      <c r="P189" s="524"/>
      <c r="Q189" s="524"/>
      <c r="R189" s="524"/>
      <c r="S189" s="524"/>
      <c r="T189" s="524"/>
      <c r="U189" s="524"/>
      <c r="V189" s="524"/>
      <c r="W189" s="524"/>
      <c r="X189" s="524"/>
      <c r="Y189" s="524"/>
      <c r="Z189" s="524"/>
      <c r="AA189" s="524"/>
      <c r="AB189" s="524"/>
      <c r="AC189" s="524"/>
      <c r="AD189" s="524"/>
      <c r="AE189" s="524"/>
      <c r="AF189" s="524"/>
      <c r="AG189" s="524"/>
      <c r="AH189" s="524"/>
      <c r="AI189" s="524"/>
      <c r="AJ189" s="524"/>
      <c r="AK189" s="524"/>
      <c r="AL189" s="524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</row>
    <row r="190" spans="1:92" s="135" customFormat="1" ht="14.25" customHeight="1" thickBot="1">
      <c r="A190" s="268">
        <v>73</v>
      </c>
      <c r="B190" s="286" t="s">
        <v>284</v>
      </c>
      <c r="C190" s="292"/>
      <c r="D190" s="292"/>
      <c r="E190" s="292"/>
      <c r="F190" s="287" t="s">
        <v>153</v>
      </c>
      <c r="G190" s="288">
        <f>ROUND(Engineering!O68,2)</f>
        <v>0</v>
      </c>
      <c r="H190" s="289" t="s">
        <v>160</v>
      </c>
      <c r="I190" s="290" t="s">
        <v>154</v>
      </c>
      <c r="J190" s="287">
        <f>IF('TC 66-204 page 4'!U66&gt;0,'TC 66-204 page 4'!U66,"")</f>
      </c>
      <c r="K190" s="289" t="s">
        <v>155</v>
      </c>
      <c r="L190" s="287" t="s">
        <v>153</v>
      </c>
      <c r="M190" s="291">
        <f>IF(J190="","",G190*J190)</f>
      </c>
      <c r="N190" s="524"/>
      <c r="O190" s="524"/>
      <c r="P190" s="524"/>
      <c r="Q190" s="524"/>
      <c r="R190" s="524"/>
      <c r="S190" s="524"/>
      <c r="T190" s="524"/>
      <c r="U190" s="524"/>
      <c r="V190" s="524"/>
      <c r="W190" s="524"/>
      <c r="X190" s="524"/>
      <c r="Y190" s="524"/>
      <c r="Z190" s="524"/>
      <c r="AA190" s="524"/>
      <c r="AB190" s="524"/>
      <c r="AC190" s="524"/>
      <c r="AD190" s="524"/>
      <c r="AE190" s="524"/>
      <c r="AF190" s="524"/>
      <c r="AG190" s="524"/>
      <c r="AH190" s="524"/>
      <c r="AI190" s="524"/>
      <c r="AJ190" s="524"/>
      <c r="AK190" s="524"/>
      <c r="AL190" s="524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</row>
    <row r="191" spans="1:92" s="135" customFormat="1" ht="14.25" customHeight="1">
      <c r="A191" s="268"/>
      <c r="B191" s="286"/>
      <c r="C191" s="292"/>
      <c r="D191" s="292"/>
      <c r="E191" s="292"/>
      <c r="F191" s="302"/>
      <c r="G191" s="302"/>
      <c r="H191" s="302"/>
      <c r="I191" s="303"/>
      <c r="J191" s="302"/>
      <c r="K191" s="302"/>
      <c r="L191" s="302"/>
      <c r="M191" s="294"/>
      <c r="N191" s="524"/>
      <c r="O191" s="524"/>
      <c r="P191" s="524"/>
      <c r="Q191" s="524"/>
      <c r="R191" s="524"/>
      <c r="S191" s="524"/>
      <c r="T191" s="524"/>
      <c r="U191" s="524"/>
      <c r="V191" s="524"/>
      <c r="W191" s="524"/>
      <c r="X191" s="524"/>
      <c r="Y191" s="524"/>
      <c r="Z191" s="524"/>
      <c r="AA191" s="524"/>
      <c r="AB191" s="524"/>
      <c r="AC191" s="524"/>
      <c r="AD191" s="524"/>
      <c r="AE191" s="524"/>
      <c r="AF191" s="524"/>
      <c r="AG191" s="524"/>
      <c r="AH191" s="524"/>
      <c r="AI191" s="524"/>
      <c r="AJ191" s="524"/>
      <c r="AK191" s="524"/>
      <c r="AL191" s="524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</row>
    <row r="192" spans="1:38" s="132" customFormat="1" ht="14.25" customHeight="1" thickBot="1">
      <c r="A192" s="268">
        <v>74</v>
      </c>
      <c r="B192" s="286" t="s">
        <v>283</v>
      </c>
      <c r="C192" s="292"/>
      <c r="D192" s="292"/>
      <c r="E192" s="292"/>
      <c r="F192" s="287" t="s">
        <v>153</v>
      </c>
      <c r="G192" s="288">
        <f>ROUND(Engineering!O69,2)</f>
        <v>0</v>
      </c>
      <c r="H192" s="289" t="s">
        <v>159</v>
      </c>
      <c r="I192" s="290" t="s">
        <v>154</v>
      </c>
      <c r="J192" s="287">
        <f>IF('TC 66-204 page 4'!U68&gt;0,'TC 66-204 page 4'!U68,"")</f>
      </c>
      <c r="K192" s="289" t="s">
        <v>155</v>
      </c>
      <c r="L192" s="287" t="s">
        <v>153</v>
      </c>
      <c r="M192" s="291">
        <f>IF(J192="","",G192*J192)</f>
      </c>
      <c r="N192" s="524"/>
      <c r="O192" s="524"/>
      <c r="P192" s="524"/>
      <c r="Q192" s="524"/>
      <c r="R192" s="524"/>
      <c r="S192" s="524"/>
      <c r="T192" s="524"/>
      <c r="U192" s="524"/>
      <c r="V192" s="524"/>
      <c r="W192" s="524"/>
      <c r="X192" s="524"/>
      <c r="Y192" s="524"/>
      <c r="Z192" s="524"/>
      <c r="AA192" s="524"/>
      <c r="AB192" s="524"/>
      <c r="AC192" s="524"/>
      <c r="AD192" s="524"/>
      <c r="AE192" s="524"/>
      <c r="AF192" s="524"/>
      <c r="AG192" s="524"/>
      <c r="AH192" s="524"/>
      <c r="AI192" s="524"/>
      <c r="AJ192" s="524"/>
      <c r="AK192" s="524"/>
      <c r="AL192" s="524"/>
    </row>
    <row r="193" spans="1:38" s="132" customFormat="1" ht="14.25" customHeight="1">
      <c r="A193" s="268"/>
      <c r="B193" s="286"/>
      <c r="C193" s="292"/>
      <c r="D193" s="292"/>
      <c r="E193" s="292"/>
      <c r="F193" s="289"/>
      <c r="G193" s="293"/>
      <c r="H193" s="289"/>
      <c r="I193" s="290"/>
      <c r="J193" s="289"/>
      <c r="K193" s="289"/>
      <c r="L193" s="289"/>
      <c r="M193" s="296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524"/>
      <c r="AA193" s="524"/>
      <c r="AB193" s="524"/>
      <c r="AC193" s="524"/>
      <c r="AD193" s="524"/>
      <c r="AE193" s="524"/>
      <c r="AF193" s="524"/>
      <c r="AG193" s="524"/>
      <c r="AH193" s="524"/>
      <c r="AI193" s="524"/>
      <c r="AJ193" s="524"/>
      <c r="AK193" s="524"/>
      <c r="AL193" s="524"/>
    </row>
    <row r="194" spans="1:92" s="135" customFormat="1" ht="14.25" customHeight="1" thickBot="1">
      <c r="A194" s="268">
        <v>75</v>
      </c>
      <c r="B194" s="286" t="s">
        <v>282</v>
      </c>
      <c r="C194" s="292"/>
      <c r="D194" s="292"/>
      <c r="E194" s="292"/>
      <c r="F194" s="287" t="s">
        <v>153</v>
      </c>
      <c r="G194" s="288">
        <f>ROUND(Engineering!O70,2)</f>
        <v>0</v>
      </c>
      <c r="H194" s="289" t="s">
        <v>156</v>
      </c>
      <c r="I194" s="290" t="s">
        <v>154</v>
      </c>
      <c r="J194" s="287">
        <f>IF('TC 66-204 page 4'!U70&gt;0,'TC 66-204 page 4'!U70,"")</f>
      </c>
      <c r="K194" s="289" t="s">
        <v>155</v>
      </c>
      <c r="L194" s="287" t="s">
        <v>153</v>
      </c>
      <c r="M194" s="291">
        <f>IF(J194="","",G194*J194)</f>
      </c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  <c r="X194" s="524"/>
      <c r="Y194" s="524"/>
      <c r="Z194" s="524"/>
      <c r="AA194" s="524"/>
      <c r="AB194" s="524"/>
      <c r="AC194" s="524"/>
      <c r="AD194" s="524"/>
      <c r="AE194" s="524"/>
      <c r="AF194" s="524"/>
      <c r="AG194" s="524"/>
      <c r="AH194" s="524"/>
      <c r="AI194" s="524"/>
      <c r="AJ194" s="524"/>
      <c r="AK194" s="524"/>
      <c r="AL194" s="524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</row>
    <row r="195" spans="1:92" s="135" customFormat="1" ht="14.25" customHeight="1">
      <c r="A195" s="268"/>
      <c r="B195" s="286"/>
      <c r="C195" s="292"/>
      <c r="D195" s="292"/>
      <c r="E195" s="292"/>
      <c r="F195" s="302"/>
      <c r="G195" s="302"/>
      <c r="H195" s="302"/>
      <c r="I195" s="303"/>
      <c r="J195" s="302"/>
      <c r="K195" s="302"/>
      <c r="L195" s="302"/>
      <c r="M195" s="294"/>
      <c r="N195" s="524"/>
      <c r="O195" s="524"/>
      <c r="P195" s="524"/>
      <c r="Q195" s="524"/>
      <c r="R195" s="524"/>
      <c r="S195" s="524"/>
      <c r="T195" s="524"/>
      <c r="U195" s="524"/>
      <c r="V195" s="524"/>
      <c r="W195" s="524"/>
      <c r="X195" s="524"/>
      <c r="Y195" s="524"/>
      <c r="Z195" s="524"/>
      <c r="AA195" s="524"/>
      <c r="AB195" s="524"/>
      <c r="AC195" s="524"/>
      <c r="AD195" s="524"/>
      <c r="AE195" s="524"/>
      <c r="AF195" s="524"/>
      <c r="AG195" s="524"/>
      <c r="AH195" s="524"/>
      <c r="AI195" s="524"/>
      <c r="AJ195" s="524"/>
      <c r="AK195" s="524"/>
      <c r="AL195" s="524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</row>
    <row r="196" spans="1:38" s="132" customFormat="1" ht="14.25" customHeight="1" thickBot="1">
      <c r="A196" s="268">
        <v>76</v>
      </c>
      <c r="B196" s="286" t="s">
        <v>281</v>
      </c>
      <c r="C196" s="292"/>
      <c r="D196" s="292"/>
      <c r="E196" s="292"/>
      <c r="F196" s="287" t="s">
        <v>153</v>
      </c>
      <c r="G196" s="288">
        <f>ROUND(Engineering!O71,2)</f>
        <v>0</v>
      </c>
      <c r="H196" s="289" t="s">
        <v>156</v>
      </c>
      <c r="I196" s="290" t="s">
        <v>154</v>
      </c>
      <c r="J196" s="287">
        <f>IF('TC 66-204 page 4'!U72&gt;0,'TC 66-204 page 4'!U72,"")</f>
      </c>
      <c r="K196" s="289" t="s">
        <v>155</v>
      </c>
      <c r="L196" s="287" t="s">
        <v>153</v>
      </c>
      <c r="M196" s="291">
        <f>IF(J196="","",G196*J196)</f>
      </c>
      <c r="N196" s="524"/>
      <c r="O196" s="524"/>
      <c r="P196" s="524"/>
      <c r="Q196" s="524"/>
      <c r="R196" s="524"/>
      <c r="S196" s="524"/>
      <c r="T196" s="524"/>
      <c r="U196" s="524"/>
      <c r="V196" s="524"/>
      <c r="W196" s="524"/>
      <c r="X196" s="524"/>
      <c r="Y196" s="524"/>
      <c r="Z196" s="524"/>
      <c r="AA196" s="524"/>
      <c r="AB196" s="524"/>
      <c r="AC196" s="524"/>
      <c r="AD196" s="524"/>
      <c r="AE196" s="524"/>
      <c r="AF196" s="524"/>
      <c r="AG196" s="524"/>
      <c r="AH196" s="524"/>
      <c r="AI196" s="524"/>
      <c r="AJ196" s="524"/>
      <c r="AK196" s="524"/>
      <c r="AL196" s="524"/>
    </row>
    <row r="197" spans="1:38" s="132" customFormat="1" ht="14.25" customHeight="1">
      <c r="A197" s="268"/>
      <c r="B197" s="286"/>
      <c r="C197" s="292"/>
      <c r="D197" s="292"/>
      <c r="E197" s="292"/>
      <c r="F197" s="289"/>
      <c r="G197" s="293"/>
      <c r="H197" s="289"/>
      <c r="I197" s="290"/>
      <c r="J197" s="289"/>
      <c r="K197" s="289"/>
      <c r="L197" s="289"/>
      <c r="M197" s="296"/>
      <c r="N197" s="524"/>
      <c r="O197" s="524"/>
      <c r="P197" s="524"/>
      <c r="Q197" s="524"/>
      <c r="R197" s="524"/>
      <c r="S197" s="524"/>
      <c r="T197" s="524"/>
      <c r="U197" s="524"/>
      <c r="V197" s="524"/>
      <c r="W197" s="524"/>
      <c r="X197" s="524"/>
      <c r="Y197" s="524"/>
      <c r="Z197" s="524"/>
      <c r="AA197" s="524"/>
      <c r="AB197" s="524"/>
      <c r="AC197" s="524"/>
      <c r="AD197" s="524"/>
      <c r="AE197" s="524"/>
      <c r="AF197" s="524"/>
      <c r="AG197" s="524"/>
      <c r="AH197" s="524"/>
      <c r="AI197" s="524"/>
      <c r="AJ197" s="524"/>
      <c r="AK197" s="524"/>
      <c r="AL197" s="524"/>
    </row>
    <row r="198" spans="1:92" s="134" customFormat="1" ht="14.25" customHeight="1" thickBot="1">
      <c r="A198" s="268">
        <v>77</v>
      </c>
      <c r="B198" s="295" t="s">
        <v>279</v>
      </c>
      <c r="C198" s="292"/>
      <c r="D198" s="292"/>
      <c r="E198" s="292"/>
      <c r="F198" s="287" t="s">
        <v>153</v>
      </c>
      <c r="G198" s="288">
        <f>ROUND(Drilling!Q108,2)</f>
        <v>0</v>
      </c>
      <c r="H198" s="289" t="s">
        <v>199</v>
      </c>
      <c r="I198" s="290" t="s">
        <v>154</v>
      </c>
      <c r="J198" s="289">
        <f>IF('TC 66-204 page 4'!U74&gt;0,'TC 66-204 page 4'!U74,"")</f>
      </c>
      <c r="K198" s="302"/>
      <c r="L198" s="302"/>
      <c r="M198" s="302"/>
      <c r="N198" s="524"/>
      <c r="O198" s="524"/>
      <c r="P198" s="524"/>
      <c r="Q198" s="524"/>
      <c r="R198" s="524"/>
      <c r="S198" s="524"/>
      <c r="T198" s="524"/>
      <c r="U198" s="524"/>
      <c r="V198" s="524"/>
      <c r="W198" s="524"/>
      <c r="X198" s="529"/>
      <c r="Y198" s="524"/>
      <c r="Z198" s="529"/>
      <c r="AA198" s="529"/>
      <c r="AB198" s="524"/>
      <c r="AC198" s="524"/>
      <c r="AD198" s="524"/>
      <c r="AE198" s="524"/>
      <c r="AF198" s="524"/>
      <c r="AG198" s="524"/>
      <c r="AH198" s="524"/>
      <c r="AI198" s="524"/>
      <c r="AJ198" s="524"/>
      <c r="AK198" s="524"/>
      <c r="AL198" s="524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</row>
    <row r="199" spans="1:92" s="134" customFormat="1" ht="14.25" customHeight="1" thickBot="1">
      <c r="A199" s="268"/>
      <c r="B199" s="286"/>
      <c r="C199" s="292"/>
      <c r="D199" s="292"/>
      <c r="E199" s="292"/>
      <c r="F199" s="289"/>
      <c r="G199" s="293"/>
      <c r="H199" s="289" t="s">
        <v>200</v>
      </c>
      <c r="I199" s="290" t="s">
        <v>154</v>
      </c>
      <c r="J199" s="287">
        <f>IF('TC 66-204 page 4'!U75&gt;0,'TC 66-204 page 4'!U75,"")</f>
      </c>
      <c r="K199" s="289" t="s">
        <v>155</v>
      </c>
      <c r="L199" s="287" t="s">
        <v>153</v>
      </c>
      <c r="M199" s="291">
        <f>IF(J198="","",G198*J198*J199)</f>
      </c>
      <c r="N199" s="524"/>
      <c r="O199" s="524"/>
      <c r="P199" s="524"/>
      <c r="Q199" s="524"/>
      <c r="R199" s="524"/>
      <c r="S199" s="524"/>
      <c r="T199" s="524"/>
      <c r="U199" s="524"/>
      <c r="V199" s="524"/>
      <c r="W199" s="530"/>
      <c r="X199" s="524"/>
      <c r="Y199" s="524"/>
      <c r="Z199" s="524"/>
      <c r="AA199" s="524"/>
      <c r="AB199" s="524"/>
      <c r="AC199" s="524"/>
      <c r="AD199" s="524"/>
      <c r="AE199" s="524"/>
      <c r="AF199" s="524"/>
      <c r="AG199" s="524"/>
      <c r="AH199" s="524"/>
      <c r="AI199" s="524"/>
      <c r="AJ199" s="524"/>
      <c r="AK199" s="524"/>
      <c r="AL199" s="524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</row>
    <row r="200" spans="1:92" s="134" customFormat="1" ht="14.25" customHeight="1">
      <c r="A200" s="268"/>
      <c r="B200" s="286"/>
      <c r="C200" s="292"/>
      <c r="D200" s="292"/>
      <c r="E200" s="292"/>
      <c r="F200" s="289"/>
      <c r="G200" s="293"/>
      <c r="H200" s="289"/>
      <c r="I200" s="290"/>
      <c r="J200" s="289"/>
      <c r="K200" s="289"/>
      <c r="L200" s="289"/>
      <c r="M200" s="296"/>
      <c r="N200" s="524"/>
      <c r="O200" s="524"/>
      <c r="P200" s="524"/>
      <c r="Q200" s="524"/>
      <c r="R200" s="524"/>
      <c r="S200" s="524"/>
      <c r="T200" s="524"/>
      <c r="U200" s="524"/>
      <c r="V200" s="524"/>
      <c r="W200" s="524"/>
      <c r="X200" s="524"/>
      <c r="Y200" s="524"/>
      <c r="Z200" s="524"/>
      <c r="AA200" s="524"/>
      <c r="AB200" s="524"/>
      <c r="AC200" s="524"/>
      <c r="AD200" s="524"/>
      <c r="AE200" s="524"/>
      <c r="AF200" s="524"/>
      <c r="AG200" s="524"/>
      <c r="AH200" s="524"/>
      <c r="AI200" s="524"/>
      <c r="AJ200" s="524"/>
      <c r="AK200" s="524"/>
      <c r="AL200" s="524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</row>
    <row r="201" spans="1:92" s="134" customFormat="1" ht="14.25" customHeight="1" thickBot="1">
      <c r="A201" s="268">
        <v>78</v>
      </c>
      <c r="B201" s="295" t="s">
        <v>280</v>
      </c>
      <c r="C201" s="292"/>
      <c r="D201" s="292"/>
      <c r="E201" s="292"/>
      <c r="F201" s="287" t="s">
        <v>153</v>
      </c>
      <c r="G201" s="288">
        <f>ROUND(Drilling!Q109,2)</f>
        <v>0</v>
      </c>
      <c r="H201" s="289" t="s">
        <v>195</v>
      </c>
      <c r="I201" s="290" t="s">
        <v>154</v>
      </c>
      <c r="J201" s="287">
        <f>IF('TC 66-204 page 4'!U77&gt;0,'TC 66-204 page 4'!U77,"")</f>
      </c>
      <c r="K201" s="289" t="s">
        <v>155</v>
      </c>
      <c r="L201" s="287" t="s">
        <v>153</v>
      </c>
      <c r="M201" s="291">
        <f>IF(J201="","",G201*J201)</f>
      </c>
      <c r="N201" s="524"/>
      <c r="O201" s="524"/>
      <c r="P201" s="524"/>
      <c r="Q201" s="524"/>
      <c r="R201" s="524"/>
      <c r="S201" s="524"/>
      <c r="T201" s="524"/>
      <c r="U201" s="524"/>
      <c r="V201" s="524"/>
      <c r="W201" s="524"/>
      <c r="X201" s="524"/>
      <c r="Y201" s="524"/>
      <c r="Z201" s="524"/>
      <c r="AA201" s="524"/>
      <c r="AB201" s="524"/>
      <c r="AC201" s="524"/>
      <c r="AD201" s="524"/>
      <c r="AE201" s="524"/>
      <c r="AF201" s="524"/>
      <c r="AG201" s="524"/>
      <c r="AH201" s="524"/>
      <c r="AI201" s="524"/>
      <c r="AJ201" s="524"/>
      <c r="AK201" s="524"/>
      <c r="AL201" s="524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</row>
    <row r="202" spans="1:92" s="134" customFormat="1" ht="14.25" customHeight="1">
      <c r="A202" s="268"/>
      <c r="B202" s="286"/>
      <c r="C202" s="292"/>
      <c r="D202" s="292"/>
      <c r="E202" s="292"/>
      <c r="F202" s="289"/>
      <c r="G202" s="293"/>
      <c r="H202" s="289"/>
      <c r="I202" s="299"/>
      <c r="J202" s="289"/>
      <c r="K202" s="300"/>
      <c r="L202" s="289"/>
      <c r="M202" s="296"/>
      <c r="N202" s="524"/>
      <c r="O202" s="524"/>
      <c r="P202" s="524"/>
      <c r="Q202" s="524"/>
      <c r="R202" s="524"/>
      <c r="S202" s="524"/>
      <c r="T202" s="524"/>
      <c r="U202" s="524"/>
      <c r="V202" s="524"/>
      <c r="W202" s="524"/>
      <c r="X202" s="524"/>
      <c r="Y202" s="524"/>
      <c r="Z202" s="524"/>
      <c r="AA202" s="524"/>
      <c r="AB202" s="524"/>
      <c r="AC202" s="524"/>
      <c r="AD202" s="524"/>
      <c r="AE202" s="524"/>
      <c r="AF202" s="524"/>
      <c r="AG202" s="524"/>
      <c r="AH202" s="524"/>
      <c r="AI202" s="524"/>
      <c r="AJ202" s="524"/>
      <c r="AK202" s="524"/>
      <c r="AL202" s="524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</row>
    <row r="203" spans="1:92" s="134" customFormat="1" ht="14.25" customHeight="1" thickBot="1">
      <c r="A203" s="268">
        <v>79</v>
      </c>
      <c r="B203" s="301" t="s">
        <v>612</v>
      </c>
      <c r="C203" s="292"/>
      <c r="D203" s="292"/>
      <c r="E203" s="292"/>
      <c r="F203" s="287" t="s">
        <v>153</v>
      </c>
      <c r="G203" s="288">
        <f>ROUND(Drilling!Q110,2)</f>
        <v>0</v>
      </c>
      <c r="H203" s="289" t="s">
        <v>8</v>
      </c>
      <c r="I203" s="290" t="s">
        <v>154</v>
      </c>
      <c r="J203" s="287">
        <f>IF('TC 66-204 page 4'!U79&gt;0,'TC 66-204 page 4'!U79,"")</f>
      </c>
      <c r="K203" s="289" t="s">
        <v>155</v>
      </c>
      <c r="L203" s="287" t="s">
        <v>153</v>
      </c>
      <c r="M203" s="291">
        <f>IF(J203="","",G203*J203)</f>
      </c>
      <c r="N203" s="524"/>
      <c r="O203" s="524"/>
      <c r="P203" s="524"/>
      <c r="Q203" s="524"/>
      <c r="R203" s="524"/>
      <c r="S203" s="524"/>
      <c r="T203" s="524"/>
      <c r="U203" s="524"/>
      <c r="V203" s="524"/>
      <c r="W203" s="524"/>
      <c r="X203" s="524"/>
      <c r="Y203" s="524"/>
      <c r="Z203" s="524"/>
      <c r="AA203" s="524"/>
      <c r="AB203" s="524"/>
      <c r="AC203" s="524"/>
      <c r="AD203" s="524"/>
      <c r="AE203" s="524"/>
      <c r="AF203" s="524"/>
      <c r="AG203" s="524"/>
      <c r="AH203" s="524"/>
      <c r="AI203" s="524"/>
      <c r="AJ203" s="524"/>
      <c r="AK203" s="524"/>
      <c r="AL203" s="524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</row>
    <row r="204" spans="1:92" s="134" customFormat="1" ht="14.25" customHeight="1">
      <c r="A204" s="268"/>
      <c r="B204" s="301"/>
      <c r="C204" s="292"/>
      <c r="D204" s="292"/>
      <c r="E204" s="292"/>
      <c r="F204" s="289"/>
      <c r="G204" s="293"/>
      <c r="H204" s="289"/>
      <c r="I204" s="290"/>
      <c r="J204" s="289"/>
      <c r="K204" s="289"/>
      <c r="L204" s="289"/>
      <c r="M204" s="296"/>
      <c r="N204" s="524"/>
      <c r="O204" s="524"/>
      <c r="P204" s="524"/>
      <c r="Q204" s="524"/>
      <c r="R204" s="524"/>
      <c r="S204" s="524"/>
      <c r="T204" s="524"/>
      <c r="U204" s="524"/>
      <c r="V204" s="524"/>
      <c r="W204" s="524"/>
      <c r="X204" s="524"/>
      <c r="Y204" s="524"/>
      <c r="Z204" s="524"/>
      <c r="AA204" s="524"/>
      <c r="AB204" s="524"/>
      <c r="AC204" s="524"/>
      <c r="AD204" s="524"/>
      <c r="AE204" s="524"/>
      <c r="AF204" s="524"/>
      <c r="AG204" s="524"/>
      <c r="AH204" s="524"/>
      <c r="AI204" s="524"/>
      <c r="AJ204" s="524"/>
      <c r="AK204" s="524"/>
      <c r="AL204" s="524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</row>
    <row r="205" spans="1:92" s="134" customFormat="1" ht="14.25" customHeight="1" thickBot="1">
      <c r="A205" s="268">
        <v>80</v>
      </c>
      <c r="B205" s="301" t="s">
        <v>613</v>
      </c>
      <c r="C205" s="292"/>
      <c r="D205" s="292"/>
      <c r="E205" s="292"/>
      <c r="F205" s="287" t="s">
        <v>153</v>
      </c>
      <c r="G205" s="288">
        <f>ROUND(Drilling!Q111,2)</f>
        <v>0</v>
      </c>
      <c r="H205" s="289" t="s">
        <v>8</v>
      </c>
      <c r="I205" s="290" t="s">
        <v>154</v>
      </c>
      <c r="J205" s="287">
        <f>IF('TC 66-204 page 4'!U81&gt;0,'TC 66-204 page 4'!U81,"")</f>
      </c>
      <c r="K205" s="289" t="s">
        <v>155</v>
      </c>
      <c r="L205" s="287" t="s">
        <v>153</v>
      </c>
      <c r="M205" s="291">
        <f>IF(J205="","",G205*J205)</f>
      </c>
      <c r="N205" s="524"/>
      <c r="O205" s="524"/>
      <c r="P205" s="524"/>
      <c r="Q205" s="524"/>
      <c r="R205" s="524"/>
      <c r="S205" s="524"/>
      <c r="T205" s="524"/>
      <c r="U205" s="524"/>
      <c r="V205" s="524"/>
      <c r="W205" s="524"/>
      <c r="X205" s="524"/>
      <c r="Y205" s="524"/>
      <c r="Z205" s="524"/>
      <c r="AA205" s="524"/>
      <c r="AB205" s="524"/>
      <c r="AC205" s="524"/>
      <c r="AD205" s="524"/>
      <c r="AE205" s="524"/>
      <c r="AF205" s="524"/>
      <c r="AG205" s="524"/>
      <c r="AH205" s="524"/>
      <c r="AI205" s="524"/>
      <c r="AJ205" s="524"/>
      <c r="AK205" s="524"/>
      <c r="AL205" s="524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</row>
    <row r="206" spans="1:92" s="134" customFormat="1" ht="14.25" customHeight="1">
      <c r="A206" s="268"/>
      <c r="B206" s="301"/>
      <c r="C206" s="292"/>
      <c r="D206" s="292"/>
      <c r="E206" s="292"/>
      <c r="F206" s="289"/>
      <c r="G206" s="293"/>
      <c r="H206" s="289"/>
      <c r="I206" s="290"/>
      <c r="J206" s="289"/>
      <c r="K206" s="289"/>
      <c r="L206" s="289"/>
      <c r="M206" s="296"/>
      <c r="N206" s="524"/>
      <c r="O206" s="524"/>
      <c r="P206" s="524"/>
      <c r="Q206" s="524"/>
      <c r="R206" s="524"/>
      <c r="S206" s="524"/>
      <c r="T206" s="524"/>
      <c r="U206" s="524"/>
      <c r="V206" s="524"/>
      <c r="W206" s="524"/>
      <c r="X206" s="524"/>
      <c r="Y206" s="524"/>
      <c r="Z206" s="524"/>
      <c r="AA206" s="524"/>
      <c r="AB206" s="524"/>
      <c r="AC206" s="524"/>
      <c r="AD206" s="524"/>
      <c r="AE206" s="524"/>
      <c r="AF206" s="524"/>
      <c r="AG206" s="524"/>
      <c r="AH206" s="524"/>
      <c r="AI206" s="524"/>
      <c r="AJ206" s="524"/>
      <c r="AK206" s="524"/>
      <c r="AL206" s="524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</row>
    <row r="207" spans="1:92" s="134" customFormat="1" ht="14.25" customHeight="1" thickBot="1">
      <c r="A207" s="268">
        <v>81</v>
      </c>
      <c r="B207" s="301" t="s">
        <v>614</v>
      </c>
      <c r="C207" s="292"/>
      <c r="D207" s="292"/>
      <c r="E207" s="292"/>
      <c r="F207" s="287" t="s">
        <v>153</v>
      </c>
      <c r="G207" s="288">
        <f>ROUND(Drilling!Q112,2)</f>
        <v>0</v>
      </c>
      <c r="H207" s="289" t="s">
        <v>8</v>
      </c>
      <c r="I207" s="290" t="s">
        <v>154</v>
      </c>
      <c r="J207" s="287">
        <f>IF('TC 66-204 page 4'!U83&gt;0,'TC 66-204 page 4'!U83,"")</f>
      </c>
      <c r="K207" s="289" t="s">
        <v>155</v>
      </c>
      <c r="L207" s="287" t="s">
        <v>153</v>
      </c>
      <c r="M207" s="291">
        <f>IF(J207="","",G207*J207)</f>
      </c>
      <c r="N207" s="524"/>
      <c r="O207" s="524"/>
      <c r="P207" s="524"/>
      <c r="Q207" s="524"/>
      <c r="R207" s="524"/>
      <c r="S207" s="524"/>
      <c r="T207" s="524"/>
      <c r="U207" s="524"/>
      <c r="V207" s="524"/>
      <c r="W207" s="524"/>
      <c r="X207" s="524"/>
      <c r="Y207" s="524"/>
      <c r="Z207" s="524"/>
      <c r="AA207" s="524"/>
      <c r="AB207" s="524"/>
      <c r="AC207" s="524"/>
      <c r="AD207" s="524"/>
      <c r="AE207" s="524"/>
      <c r="AF207" s="524"/>
      <c r="AG207" s="524"/>
      <c r="AH207" s="524"/>
      <c r="AI207" s="524"/>
      <c r="AJ207" s="524"/>
      <c r="AK207" s="524"/>
      <c r="AL207" s="524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</row>
    <row r="208" spans="2:92" ht="12.75">
      <c r="B208" s="271"/>
      <c r="C208" s="271"/>
      <c r="D208" s="271"/>
      <c r="E208" s="271"/>
      <c r="F208" s="272"/>
      <c r="G208" s="272"/>
      <c r="H208" s="271"/>
      <c r="I208" s="266"/>
      <c r="J208" s="272"/>
      <c r="K208" s="272"/>
      <c r="L208" s="271"/>
      <c r="M208" s="272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</row>
    <row r="209" spans="1:92" s="134" customFormat="1" ht="13.5" customHeight="1" thickBot="1">
      <c r="A209" s="268">
        <v>82</v>
      </c>
      <c r="B209" s="322" t="s">
        <v>615</v>
      </c>
      <c r="C209" s="322"/>
      <c r="D209" s="322"/>
      <c r="E209" s="292"/>
      <c r="F209" s="287" t="s">
        <v>153</v>
      </c>
      <c r="G209" s="288">
        <f>ROUND(Testing!S51,2)</f>
        <v>0</v>
      </c>
      <c r="H209" s="289" t="s">
        <v>156</v>
      </c>
      <c r="I209" s="290" t="s">
        <v>154</v>
      </c>
      <c r="J209" s="287">
        <f>IF('TC 66-204 page 4'!U85&gt;0,'TC 66-204 page 4'!U85,"")</f>
      </c>
      <c r="K209" s="289" t="s">
        <v>155</v>
      </c>
      <c r="L209" s="287" t="s">
        <v>153</v>
      </c>
      <c r="M209" s="291">
        <f>IF(J209="","",G209*J209)</f>
      </c>
      <c r="N209" s="524"/>
      <c r="O209" s="524"/>
      <c r="P209" s="524"/>
      <c r="Q209" s="524"/>
      <c r="R209" s="524"/>
      <c r="S209" s="524"/>
      <c r="T209" s="524"/>
      <c r="U209" s="524"/>
      <c r="V209" s="524"/>
      <c r="W209" s="524"/>
      <c r="X209" s="524"/>
      <c r="Y209" s="524"/>
      <c r="Z209" s="524"/>
      <c r="AA209" s="524"/>
      <c r="AB209" s="524"/>
      <c r="AC209" s="524"/>
      <c r="AD209" s="524"/>
      <c r="AE209" s="524"/>
      <c r="AF209" s="524"/>
      <c r="AG209" s="524"/>
      <c r="AH209" s="524"/>
      <c r="AI209" s="524"/>
      <c r="AJ209" s="524"/>
      <c r="AK209" s="524"/>
      <c r="AL209" s="524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</row>
    <row r="210" spans="1:92" s="134" customFormat="1" ht="13.5" customHeight="1">
      <c r="A210" s="268"/>
      <c r="B210" s="322"/>
      <c r="C210" s="322"/>
      <c r="D210" s="322"/>
      <c r="E210" s="292"/>
      <c r="F210" s="289"/>
      <c r="G210" s="293"/>
      <c r="H210" s="289"/>
      <c r="I210" s="290"/>
      <c r="J210" s="289"/>
      <c r="K210" s="289"/>
      <c r="L210" s="289"/>
      <c r="M210" s="296"/>
      <c r="N210" s="524"/>
      <c r="O210" s="524"/>
      <c r="P210" s="524"/>
      <c r="Q210" s="524"/>
      <c r="R210" s="524"/>
      <c r="S210" s="524"/>
      <c r="T210" s="524"/>
      <c r="U210" s="524"/>
      <c r="V210" s="524"/>
      <c r="W210" s="524"/>
      <c r="X210" s="524"/>
      <c r="Y210" s="524"/>
      <c r="Z210" s="524"/>
      <c r="AA210" s="524"/>
      <c r="AB210" s="524"/>
      <c r="AC210" s="524"/>
      <c r="AD210" s="524"/>
      <c r="AE210" s="524"/>
      <c r="AF210" s="524"/>
      <c r="AG210" s="524"/>
      <c r="AH210" s="524"/>
      <c r="AI210" s="524"/>
      <c r="AJ210" s="524"/>
      <c r="AK210" s="524"/>
      <c r="AL210" s="524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</row>
    <row r="211" spans="1:92" s="134" customFormat="1" ht="13.5" customHeight="1" thickBot="1">
      <c r="A211" s="139">
        <v>83</v>
      </c>
      <c r="B211" s="137" t="s">
        <v>616</v>
      </c>
      <c r="C211" s="181"/>
      <c r="D211" s="181"/>
      <c r="E211" s="181"/>
      <c r="F211" s="287" t="s">
        <v>153</v>
      </c>
      <c r="G211" s="288">
        <f>ROUND(Testing!J278,2)</f>
        <v>0</v>
      </c>
      <c r="H211" s="289" t="s">
        <v>61</v>
      </c>
      <c r="I211" s="289" t="s">
        <v>154</v>
      </c>
      <c r="J211" s="287">
        <f>IF('TC 66-204 page 5 Add. Items'!D28&gt;0,'TC 66-204 page 5 Add. Items'!D28,"")</f>
      </c>
      <c r="K211" s="289" t="s">
        <v>155</v>
      </c>
      <c r="L211" s="287" t="s">
        <v>153</v>
      </c>
      <c r="M211" s="291">
        <f>IF(J211="","",G211*J211)</f>
      </c>
      <c r="N211" s="524"/>
      <c r="O211" s="449"/>
      <c r="P211" s="531"/>
      <c r="Q211" s="449"/>
      <c r="R211" s="449"/>
      <c r="S211" s="449"/>
      <c r="T211" s="524"/>
      <c r="U211" s="532"/>
      <c r="V211" s="533"/>
      <c r="W211" s="534"/>
      <c r="X211" s="532"/>
      <c r="Y211" s="532"/>
      <c r="Z211" s="532"/>
      <c r="AA211" s="532"/>
      <c r="AB211" s="535"/>
      <c r="AC211" s="524"/>
      <c r="AD211" s="524"/>
      <c r="AE211" s="524"/>
      <c r="AF211" s="524"/>
      <c r="AG211" s="524"/>
      <c r="AH211" s="524"/>
      <c r="AI211" s="524"/>
      <c r="AJ211" s="524"/>
      <c r="AK211" s="524"/>
      <c r="AL211" s="524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</row>
    <row r="212" spans="1:92" s="134" customFormat="1" ht="13.5" customHeight="1">
      <c r="A212" s="139"/>
      <c r="B212" s="137" t="s">
        <v>617</v>
      </c>
      <c r="C212" s="181"/>
      <c r="D212" s="181"/>
      <c r="E212" s="181"/>
      <c r="F212" s="289"/>
      <c r="G212" s="293"/>
      <c r="H212" s="289"/>
      <c r="I212" s="300"/>
      <c r="J212" s="289"/>
      <c r="K212" s="300"/>
      <c r="L212" s="289"/>
      <c r="M212" s="296"/>
      <c r="N212" s="524"/>
      <c r="O212" s="449"/>
      <c r="P212" s="531"/>
      <c r="Q212" s="449"/>
      <c r="R212" s="449"/>
      <c r="S212" s="449"/>
      <c r="T212" s="524"/>
      <c r="U212" s="532"/>
      <c r="V212" s="533"/>
      <c r="W212" s="534"/>
      <c r="X212" s="532"/>
      <c r="Y212" s="532"/>
      <c r="Z212" s="532"/>
      <c r="AA212" s="532"/>
      <c r="AB212" s="535"/>
      <c r="AC212" s="524"/>
      <c r="AD212" s="524"/>
      <c r="AE212" s="524"/>
      <c r="AF212" s="524"/>
      <c r="AG212" s="524"/>
      <c r="AH212" s="524"/>
      <c r="AI212" s="524"/>
      <c r="AJ212" s="524"/>
      <c r="AK212" s="524"/>
      <c r="AL212" s="524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</row>
    <row r="213" spans="1:92" s="134" customFormat="1" ht="13.5" customHeight="1">
      <c r="A213" s="139"/>
      <c r="B213" s="137"/>
      <c r="C213" s="181"/>
      <c r="D213" s="181"/>
      <c r="E213" s="181"/>
      <c r="F213" s="289"/>
      <c r="G213" s="293"/>
      <c r="H213" s="289"/>
      <c r="I213" s="289"/>
      <c r="J213" s="289"/>
      <c r="K213" s="289"/>
      <c r="L213" s="289"/>
      <c r="M213" s="296"/>
      <c r="N213" s="524"/>
      <c r="O213" s="449"/>
      <c r="P213" s="531"/>
      <c r="Q213" s="449"/>
      <c r="R213" s="449"/>
      <c r="S213" s="449"/>
      <c r="T213" s="524"/>
      <c r="U213" s="532"/>
      <c r="V213" s="533"/>
      <c r="W213" s="534"/>
      <c r="X213" s="532"/>
      <c r="Y213" s="532"/>
      <c r="Z213" s="532"/>
      <c r="AA213" s="532"/>
      <c r="AB213" s="535"/>
      <c r="AC213" s="524"/>
      <c r="AD213" s="524"/>
      <c r="AE213" s="524"/>
      <c r="AF213" s="524"/>
      <c r="AG213" s="524"/>
      <c r="AH213" s="524"/>
      <c r="AI213" s="524"/>
      <c r="AJ213" s="524"/>
      <c r="AK213" s="524"/>
      <c r="AL213" s="524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</row>
    <row r="214" spans="1:92" s="134" customFormat="1" ht="13.5" customHeight="1" thickBot="1">
      <c r="A214" s="181">
        <v>84</v>
      </c>
      <c r="B214" s="379" t="s">
        <v>618</v>
      </c>
      <c r="C214" s="181"/>
      <c r="D214" s="181"/>
      <c r="E214" s="181"/>
      <c r="F214" s="287" t="s">
        <v>153</v>
      </c>
      <c r="G214" s="288">
        <f>ROUND(Testing!J288,2)</f>
        <v>0</v>
      </c>
      <c r="H214" s="289" t="s">
        <v>61</v>
      </c>
      <c r="I214" s="289" t="s">
        <v>154</v>
      </c>
      <c r="J214" s="287">
        <f>IF('TC 66-204 page 5 Add. Items'!E28&gt;0,'TC 66-204 page 5 Add. Items'!E28,"")</f>
      </c>
      <c r="K214" s="289" t="s">
        <v>155</v>
      </c>
      <c r="L214" s="287" t="s">
        <v>153</v>
      </c>
      <c r="M214" s="291">
        <f>IF(J214="","",G214*J214)</f>
      </c>
      <c r="N214" s="524"/>
      <c r="O214" s="449"/>
      <c r="P214" s="531"/>
      <c r="Q214" s="449"/>
      <c r="R214" s="449"/>
      <c r="S214" s="449"/>
      <c r="T214" s="524"/>
      <c r="U214" s="532"/>
      <c r="V214" s="533"/>
      <c r="W214" s="534"/>
      <c r="X214" s="532"/>
      <c r="Y214" s="532"/>
      <c r="Z214" s="532"/>
      <c r="AA214" s="532"/>
      <c r="AB214" s="535"/>
      <c r="AC214" s="524"/>
      <c r="AD214" s="524"/>
      <c r="AE214" s="524"/>
      <c r="AF214" s="524"/>
      <c r="AG214" s="524"/>
      <c r="AH214" s="524"/>
      <c r="AI214" s="524"/>
      <c r="AJ214" s="524"/>
      <c r="AK214" s="524"/>
      <c r="AL214" s="524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</row>
    <row r="215" spans="1:92" s="134" customFormat="1" ht="13.5" customHeight="1">
      <c r="A215" s="181"/>
      <c r="B215" s="379" t="s">
        <v>619</v>
      </c>
      <c r="C215" s="181"/>
      <c r="D215" s="181"/>
      <c r="E215" s="181"/>
      <c r="F215" s="132"/>
      <c r="G215" s="132"/>
      <c r="H215" s="382"/>
      <c r="I215" s="132"/>
      <c r="J215" s="132"/>
      <c r="K215" s="132"/>
      <c r="L215" s="132"/>
      <c r="M215" s="132"/>
      <c r="N215" s="524"/>
      <c r="O215" s="449"/>
      <c r="P215" s="531"/>
      <c r="Q215" s="449"/>
      <c r="R215" s="449"/>
      <c r="S215" s="449"/>
      <c r="T215" s="524"/>
      <c r="U215" s="532"/>
      <c r="V215" s="533"/>
      <c r="W215" s="534"/>
      <c r="X215" s="532"/>
      <c r="Y215" s="532"/>
      <c r="Z215" s="532"/>
      <c r="AA215" s="532"/>
      <c r="AB215" s="535"/>
      <c r="AC215" s="524"/>
      <c r="AD215" s="524"/>
      <c r="AE215" s="524"/>
      <c r="AF215" s="524"/>
      <c r="AG215" s="524"/>
      <c r="AH215" s="524"/>
      <c r="AI215" s="524"/>
      <c r="AJ215" s="524"/>
      <c r="AK215" s="524"/>
      <c r="AL215" s="524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</row>
    <row r="216" spans="1:92" s="134" customFormat="1" ht="13.5" customHeight="1">
      <c r="A216" s="181"/>
      <c r="B216" s="379"/>
      <c r="C216" s="181"/>
      <c r="D216" s="181"/>
      <c r="E216" s="181"/>
      <c r="F216" s="289"/>
      <c r="G216" s="293"/>
      <c r="H216" s="289"/>
      <c r="I216" s="289"/>
      <c r="J216" s="289"/>
      <c r="K216" s="289"/>
      <c r="L216" s="289"/>
      <c r="M216" s="296"/>
      <c r="N216" s="524"/>
      <c r="O216" s="449"/>
      <c r="P216" s="531"/>
      <c r="Q216" s="449"/>
      <c r="R216" s="449"/>
      <c r="S216" s="449"/>
      <c r="T216" s="524"/>
      <c r="U216" s="532"/>
      <c r="V216" s="533"/>
      <c r="W216" s="534"/>
      <c r="X216" s="532"/>
      <c r="Y216" s="532"/>
      <c r="Z216" s="532"/>
      <c r="AA216" s="532"/>
      <c r="AB216" s="535"/>
      <c r="AC216" s="524"/>
      <c r="AD216" s="524"/>
      <c r="AE216" s="524"/>
      <c r="AF216" s="524"/>
      <c r="AG216" s="524"/>
      <c r="AH216" s="524"/>
      <c r="AI216" s="524"/>
      <c r="AJ216" s="524"/>
      <c r="AK216" s="524"/>
      <c r="AL216" s="524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</row>
    <row r="217" spans="1:92" s="134" customFormat="1" ht="13.5" customHeight="1" thickBot="1">
      <c r="A217" s="181">
        <v>85</v>
      </c>
      <c r="B217" s="379" t="s">
        <v>611</v>
      </c>
      <c r="C217" s="181"/>
      <c r="D217" s="181"/>
      <c r="E217" s="181"/>
      <c r="F217" s="289" t="s">
        <v>153</v>
      </c>
      <c r="G217" s="293">
        <f>ROUND(Testing!J298,2)</f>
        <v>0</v>
      </c>
      <c r="H217" s="289" t="s">
        <v>61</v>
      </c>
      <c r="I217" s="289" t="s">
        <v>154</v>
      </c>
      <c r="J217" s="289">
        <f>IF('TC 66-204 page 5 Add. Items'!F28&gt;0,'TC 66-204 page 5 Add. Items'!F28,"")</f>
      </c>
      <c r="K217" s="289" t="s">
        <v>155</v>
      </c>
      <c r="L217" s="289" t="s">
        <v>153</v>
      </c>
      <c r="M217" s="296">
        <f>IF(J217="","",G217*J217)</f>
      </c>
      <c r="N217" s="524"/>
      <c r="O217" s="449"/>
      <c r="P217" s="531"/>
      <c r="Q217" s="449"/>
      <c r="R217" s="449"/>
      <c r="S217" s="449"/>
      <c r="T217" s="524"/>
      <c r="U217" s="532"/>
      <c r="V217" s="533"/>
      <c r="W217" s="534"/>
      <c r="X217" s="532"/>
      <c r="Y217" s="532"/>
      <c r="Z217" s="532"/>
      <c r="AA217" s="532"/>
      <c r="AB217" s="535"/>
      <c r="AC217" s="524"/>
      <c r="AD217" s="524"/>
      <c r="AE217" s="524"/>
      <c r="AF217" s="524"/>
      <c r="AG217" s="524"/>
      <c r="AH217" s="524"/>
      <c r="AI217" s="524"/>
      <c r="AJ217" s="524"/>
      <c r="AK217" s="524"/>
      <c r="AL217" s="524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</row>
    <row r="218" spans="1:92" s="134" customFormat="1" ht="13.5" customHeight="1" thickTop="1">
      <c r="A218" s="268"/>
      <c r="B218" s="292"/>
      <c r="C218" s="292"/>
      <c r="D218" s="292"/>
      <c r="E218" s="292"/>
      <c r="F218" s="324"/>
      <c r="G218" s="325"/>
      <c r="H218" s="324"/>
      <c r="I218" s="326"/>
      <c r="J218" s="324"/>
      <c r="K218" s="324"/>
      <c r="L218" s="324"/>
      <c r="M218" s="327"/>
      <c r="N218" s="524"/>
      <c r="O218" s="524"/>
      <c r="P218" s="524"/>
      <c r="Q218" s="524"/>
      <c r="R218" s="524"/>
      <c r="S218" s="524"/>
      <c r="T218" s="524"/>
      <c r="U218" s="524"/>
      <c r="V218" s="524"/>
      <c r="W218" s="524"/>
      <c r="X218" s="524"/>
      <c r="Y218" s="524"/>
      <c r="Z218" s="524"/>
      <c r="AA218" s="524"/>
      <c r="AB218" s="524"/>
      <c r="AC218" s="524"/>
      <c r="AD218" s="524"/>
      <c r="AE218" s="524"/>
      <c r="AF218" s="524"/>
      <c r="AG218" s="524"/>
      <c r="AH218" s="524"/>
      <c r="AI218" s="524"/>
      <c r="AJ218" s="524"/>
      <c r="AK218" s="524"/>
      <c r="AL218" s="524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</row>
    <row r="219" spans="1:92" s="134" customFormat="1" ht="13.5" customHeight="1">
      <c r="A219" s="268"/>
      <c r="B219" s="292"/>
      <c r="C219" s="292"/>
      <c r="D219" s="292"/>
      <c r="E219" s="292"/>
      <c r="F219" s="267"/>
      <c r="G219" s="267"/>
      <c r="H219" s="305"/>
      <c r="I219" s="303"/>
      <c r="J219" s="267"/>
      <c r="K219" s="302"/>
      <c r="L219" s="297"/>
      <c r="M219" s="328"/>
      <c r="N219" s="524"/>
      <c r="O219" s="80"/>
      <c r="P219" s="80"/>
      <c r="Q219" s="80"/>
      <c r="R219" s="80"/>
      <c r="S219" s="80"/>
      <c r="T219" s="524"/>
      <c r="U219" s="449"/>
      <c r="V219" s="524"/>
      <c r="W219" s="524"/>
      <c r="X219" s="524"/>
      <c r="Y219" s="524"/>
      <c r="Z219" s="524"/>
      <c r="AA219" s="529"/>
      <c r="AB219" s="524"/>
      <c r="AC219" s="524"/>
      <c r="AD219" s="524"/>
      <c r="AE219" s="524"/>
      <c r="AF219" s="524"/>
      <c r="AG219" s="524"/>
      <c r="AH219" s="524"/>
      <c r="AI219" s="524"/>
      <c r="AJ219" s="524"/>
      <c r="AK219" s="524"/>
      <c r="AL219" s="524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</row>
    <row r="220" spans="1:92" s="134" customFormat="1" ht="13.5" customHeight="1" thickBot="1">
      <c r="A220" s="268"/>
      <c r="B220" s="292"/>
      <c r="C220" s="292"/>
      <c r="D220" s="292"/>
      <c r="E220" s="292"/>
      <c r="F220" s="267"/>
      <c r="G220" s="267"/>
      <c r="H220" s="329" t="s">
        <v>161</v>
      </c>
      <c r="I220" s="329"/>
      <c r="J220" s="329"/>
      <c r="K220" s="329" t="s">
        <v>155</v>
      </c>
      <c r="L220" s="329" t="s">
        <v>153</v>
      </c>
      <c r="M220" s="330">
        <f>IF(SUM(M12:M217)=0,"",(SUM(M12:M217)+'Additional Items'!V34))</f>
      </c>
      <c r="N220" s="524"/>
      <c r="O220" s="524"/>
      <c r="P220" s="524"/>
      <c r="Q220" s="524"/>
      <c r="R220" s="524"/>
      <c r="S220" s="524"/>
      <c r="T220" s="449"/>
      <c r="U220" s="449"/>
      <c r="V220" s="524"/>
      <c r="W220" s="524"/>
      <c r="X220" s="524"/>
      <c r="Y220" s="524"/>
      <c r="Z220" s="524"/>
      <c r="AA220" s="524"/>
      <c r="AB220" s="524"/>
      <c r="AC220" s="524"/>
      <c r="AD220" s="524"/>
      <c r="AE220" s="524"/>
      <c r="AF220" s="524"/>
      <c r="AG220" s="524"/>
      <c r="AH220" s="524"/>
      <c r="AI220" s="524"/>
      <c r="AJ220" s="524"/>
      <c r="AK220" s="524"/>
      <c r="AL220" s="524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</row>
    <row r="221" spans="1:92" s="134" customFormat="1" ht="13.5" customHeight="1" thickTop="1">
      <c r="A221" s="268"/>
      <c r="B221" s="292"/>
      <c r="C221" s="292"/>
      <c r="D221" s="292"/>
      <c r="E221" s="292"/>
      <c r="F221" s="267"/>
      <c r="G221" s="267"/>
      <c r="H221" s="297"/>
      <c r="I221" s="268"/>
      <c r="J221" s="267"/>
      <c r="K221" s="267"/>
      <c r="L221" s="267"/>
      <c r="M221" s="267"/>
      <c r="N221" s="524"/>
      <c r="O221" s="449"/>
      <c r="P221" s="531"/>
      <c r="Q221" s="449"/>
      <c r="R221" s="449"/>
      <c r="S221" s="449"/>
      <c r="T221" s="524"/>
      <c r="U221" s="449"/>
      <c r="V221" s="524"/>
      <c r="W221" s="524"/>
      <c r="X221" s="524"/>
      <c r="Y221" s="524"/>
      <c r="Z221" s="524"/>
      <c r="AA221" s="524"/>
      <c r="AB221" s="524"/>
      <c r="AC221" s="524"/>
      <c r="AD221" s="524"/>
      <c r="AE221" s="524"/>
      <c r="AF221" s="524"/>
      <c r="AG221" s="524"/>
      <c r="AH221" s="524"/>
      <c r="AI221" s="524"/>
      <c r="AJ221" s="524"/>
      <c r="AK221" s="524"/>
      <c r="AL221" s="524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</row>
    <row r="222" spans="1:92" s="134" customFormat="1" ht="16.5" customHeight="1" thickBot="1">
      <c r="A222" s="268"/>
      <c r="B222" s="295" t="s">
        <v>162</v>
      </c>
      <c r="C222" s="295"/>
      <c r="D222" s="295"/>
      <c r="E222" s="297"/>
      <c r="F222" s="331"/>
      <c r="G222" s="511"/>
      <c r="H222" s="275" t="s">
        <v>163</v>
      </c>
      <c r="I222" s="267"/>
      <c r="J222" s="512"/>
      <c r="K222" s="275" t="s">
        <v>155</v>
      </c>
      <c r="L222" s="323" t="s">
        <v>153</v>
      </c>
      <c r="M222" s="513"/>
      <c r="N222" s="524"/>
      <c r="O222" s="524"/>
      <c r="P222" s="524"/>
      <c r="Q222" s="524"/>
      <c r="R222" s="524"/>
      <c r="S222" s="524"/>
      <c r="T222" s="524"/>
      <c r="U222" s="449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  <c r="AI222" s="524"/>
      <c r="AJ222" s="524"/>
      <c r="AK222" s="524"/>
      <c r="AL222" s="524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</row>
    <row r="223" spans="1:92" s="134" customFormat="1" ht="13.5" customHeight="1" thickTop="1">
      <c r="A223" s="132"/>
      <c r="B223" s="132"/>
      <c r="C223" s="322"/>
      <c r="D223" s="322"/>
      <c r="E223" s="322"/>
      <c r="F223" s="372"/>
      <c r="G223" s="372"/>
      <c r="H223" s="297"/>
      <c r="I223" s="268"/>
      <c r="J223" s="267"/>
      <c r="K223" s="267"/>
      <c r="L223" s="297"/>
      <c r="M223" s="267"/>
      <c r="N223" s="524"/>
      <c r="O223" s="524"/>
      <c r="P223" s="524"/>
      <c r="Q223" s="524"/>
      <c r="R223" s="524"/>
      <c r="S223" s="524"/>
      <c r="T223" s="524"/>
      <c r="U223" s="449"/>
      <c r="V223" s="524"/>
      <c r="W223" s="524"/>
      <c r="X223" s="524"/>
      <c r="Y223" s="524"/>
      <c r="Z223" s="524"/>
      <c r="AA223" s="524"/>
      <c r="AB223" s="524"/>
      <c r="AC223" s="524"/>
      <c r="AD223" s="524"/>
      <c r="AE223" s="524"/>
      <c r="AF223" s="524"/>
      <c r="AG223" s="524"/>
      <c r="AH223" s="524"/>
      <c r="AI223" s="524"/>
      <c r="AJ223" s="524"/>
      <c r="AK223" s="524"/>
      <c r="AL223" s="524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</row>
    <row r="224" spans="1:92" s="134" customFormat="1" ht="34.5" customHeight="1" thickBot="1">
      <c r="A224" s="268"/>
      <c r="B224" s="292"/>
      <c r="C224" s="292"/>
      <c r="D224" s="292"/>
      <c r="E224" s="292"/>
      <c r="F224" s="267"/>
      <c r="G224" s="267"/>
      <c r="H224" s="332" t="s">
        <v>164</v>
      </c>
      <c r="I224" s="708"/>
      <c r="J224" s="708"/>
      <c r="K224" s="708"/>
      <c r="L224" s="708"/>
      <c r="M224" s="708"/>
      <c r="N224" s="524"/>
      <c r="O224" s="524"/>
      <c r="P224" s="524"/>
      <c r="Q224" s="524"/>
      <c r="R224" s="524"/>
      <c r="S224" s="524"/>
      <c r="T224" s="524"/>
      <c r="U224" s="524"/>
      <c r="V224" s="524"/>
      <c r="W224" s="524"/>
      <c r="X224" s="524"/>
      <c r="Y224" s="524"/>
      <c r="Z224" s="524"/>
      <c r="AA224" s="524"/>
      <c r="AB224" s="524"/>
      <c r="AC224" s="524"/>
      <c r="AD224" s="524"/>
      <c r="AE224" s="524"/>
      <c r="AF224" s="524"/>
      <c r="AG224" s="524"/>
      <c r="AH224" s="524"/>
      <c r="AI224" s="524"/>
      <c r="AJ224" s="524"/>
      <c r="AK224" s="524"/>
      <c r="AL224" s="524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</row>
    <row r="225" spans="1:92" s="134" customFormat="1" ht="29.25" customHeight="1" thickBot="1">
      <c r="A225" s="268"/>
      <c r="B225" s="297"/>
      <c r="C225" s="297"/>
      <c r="D225" s="297"/>
      <c r="E225" s="297"/>
      <c r="F225" s="267"/>
      <c r="G225" s="267"/>
      <c r="H225" s="332" t="s">
        <v>165</v>
      </c>
      <c r="I225" s="709"/>
      <c r="J225" s="709"/>
      <c r="K225" s="709"/>
      <c r="L225" s="709"/>
      <c r="M225" s="709"/>
      <c r="N225" s="524"/>
      <c r="O225" s="524"/>
      <c r="P225" s="524"/>
      <c r="Q225" s="524"/>
      <c r="R225" s="524"/>
      <c r="S225" s="524"/>
      <c r="T225" s="524"/>
      <c r="U225" s="524"/>
      <c r="V225" s="524"/>
      <c r="W225" s="524"/>
      <c r="X225" s="524"/>
      <c r="Y225" s="524"/>
      <c r="Z225" s="524"/>
      <c r="AA225" s="524"/>
      <c r="AB225" s="524"/>
      <c r="AC225" s="524"/>
      <c r="AD225" s="524"/>
      <c r="AE225" s="524"/>
      <c r="AF225" s="524"/>
      <c r="AG225" s="524"/>
      <c r="AH225" s="524"/>
      <c r="AI225" s="524"/>
      <c r="AJ225" s="524"/>
      <c r="AK225" s="524"/>
      <c r="AL225" s="524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</row>
    <row r="226" spans="1:92" s="134" customFormat="1" ht="29.25" customHeight="1" thickBot="1">
      <c r="A226" s="268"/>
      <c r="B226" s="297"/>
      <c r="C226" s="297"/>
      <c r="D226" s="297"/>
      <c r="E226" s="297"/>
      <c r="F226" s="267"/>
      <c r="G226" s="267"/>
      <c r="H226" s="333" t="s">
        <v>166</v>
      </c>
      <c r="I226" s="709"/>
      <c r="J226" s="709"/>
      <c r="K226" s="709"/>
      <c r="L226" s="709"/>
      <c r="M226" s="709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  <c r="X226" s="524"/>
      <c r="Y226" s="524"/>
      <c r="Z226" s="524"/>
      <c r="AA226" s="524"/>
      <c r="AB226" s="524"/>
      <c r="AC226" s="524"/>
      <c r="AD226" s="524"/>
      <c r="AE226" s="524"/>
      <c r="AF226" s="524"/>
      <c r="AG226" s="524"/>
      <c r="AH226" s="524"/>
      <c r="AI226" s="524"/>
      <c r="AJ226" s="524"/>
      <c r="AK226" s="524"/>
      <c r="AL226" s="524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</row>
    <row r="227" spans="1:21" s="80" customFormat="1" ht="14.25">
      <c r="A227" s="536"/>
      <c r="B227" s="537"/>
      <c r="C227" s="537"/>
      <c r="D227" s="537"/>
      <c r="E227" s="537"/>
      <c r="F227" s="538"/>
      <c r="G227" s="538"/>
      <c r="H227" s="537"/>
      <c r="I227" s="536"/>
      <c r="J227" s="538"/>
      <c r="K227" s="538"/>
      <c r="L227" s="537"/>
      <c r="M227" s="538"/>
      <c r="O227" s="524"/>
      <c r="P227" s="524"/>
      <c r="Q227" s="524"/>
      <c r="R227" s="524"/>
      <c r="S227" s="524"/>
      <c r="T227" s="524"/>
      <c r="U227" s="524"/>
    </row>
    <row r="228" spans="1:21" s="80" customFormat="1" ht="14.25">
      <c r="A228" s="536"/>
      <c r="B228" s="537"/>
      <c r="C228" s="537"/>
      <c r="D228" s="537"/>
      <c r="E228" s="537"/>
      <c r="F228" s="538"/>
      <c r="G228" s="538"/>
      <c r="H228" s="537"/>
      <c r="I228" s="536"/>
      <c r="J228" s="538"/>
      <c r="K228" s="538"/>
      <c r="L228" s="537"/>
      <c r="M228" s="538"/>
      <c r="O228" s="524"/>
      <c r="P228" s="524"/>
      <c r="Q228" s="524"/>
      <c r="R228" s="524"/>
      <c r="S228" s="524"/>
      <c r="T228" s="524"/>
      <c r="U228" s="524"/>
    </row>
    <row r="229" spans="1:20" s="80" customFormat="1" ht="14.25">
      <c r="A229" s="536"/>
      <c r="B229" s="537"/>
      <c r="C229" s="537"/>
      <c r="D229" s="537"/>
      <c r="E229" s="537"/>
      <c r="F229" s="538"/>
      <c r="G229" s="538"/>
      <c r="H229" s="537"/>
      <c r="I229" s="536"/>
      <c r="J229" s="538"/>
      <c r="K229" s="538"/>
      <c r="L229" s="537"/>
      <c r="M229" s="538"/>
      <c r="O229" s="524"/>
      <c r="P229" s="524"/>
      <c r="Q229" s="524"/>
      <c r="R229" s="524"/>
      <c r="S229" s="524"/>
      <c r="T229" s="524"/>
    </row>
    <row r="230" spans="1:20" s="80" customFormat="1" ht="14.25">
      <c r="A230" s="536"/>
      <c r="B230" s="537"/>
      <c r="C230" s="537"/>
      <c r="D230" s="537"/>
      <c r="E230" s="537"/>
      <c r="F230" s="538"/>
      <c r="G230" s="538"/>
      <c r="H230" s="537"/>
      <c r="I230" s="536"/>
      <c r="J230" s="538"/>
      <c r="K230" s="538"/>
      <c r="L230" s="537"/>
      <c r="M230" s="538"/>
      <c r="O230" s="524"/>
      <c r="P230" s="524"/>
      <c r="Q230" s="524"/>
      <c r="R230" s="524"/>
      <c r="S230" s="524"/>
      <c r="T230" s="524"/>
    </row>
    <row r="231" spans="1:19" s="80" customFormat="1" ht="14.25">
      <c r="A231" s="536"/>
      <c r="B231" s="537"/>
      <c r="C231" s="537"/>
      <c r="D231" s="537"/>
      <c r="E231" s="537"/>
      <c r="F231" s="538"/>
      <c r="G231" s="538"/>
      <c r="H231" s="537"/>
      <c r="I231" s="536"/>
      <c r="J231" s="538"/>
      <c r="K231" s="538"/>
      <c r="L231" s="537"/>
      <c r="M231" s="538"/>
      <c r="O231" s="524"/>
      <c r="P231" s="524"/>
      <c r="Q231" s="524"/>
      <c r="R231" s="524"/>
      <c r="S231" s="524"/>
    </row>
    <row r="232" spans="1:19" s="80" customFormat="1" ht="14.25">
      <c r="A232" s="536"/>
      <c r="B232" s="537"/>
      <c r="C232" s="537"/>
      <c r="D232" s="537"/>
      <c r="E232" s="537"/>
      <c r="F232" s="538"/>
      <c r="G232" s="538"/>
      <c r="H232" s="537"/>
      <c r="I232" s="536"/>
      <c r="J232" s="538"/>
      <c r="K232" s="538"/>
      <c r="L232" s="537"/>
      <c r="M232" s="538"/>
      <c r="O232" s="524"/>
      <c r="P232" s="524"/>
      <c r="Q232" s="524"/>
      <c r="R232" s="524"/>
      <c r="S232" s="524"/>
    </row>
    <row r="233" spans="1:13" s="80" customFormat="1" ht="12.75">
      <c r="A233" s="536"/>
      <c r="B233" s="537"/>
      <c r="C233" s="537"/>
      <c r="D233" s="537"/>
      <c r="E233" s="537"/>
      <c r="F233" s="538"/>
      <c r="G233" s="538"/>
      <c r="H233" s="537"/>
      <c r="I233" s="536"/>
      <c r="J233" s="538"/>
      <c r="K233" s="538"/>
      <c r="L233" s="537"/>
      <c r="M233" s="538"/>
    </row>
    <row r="234" spans="1:13" s="80" customFormat="1" ht="12.75">
      <c r="A234" s="536"/>
      <c r="B234" s="537"/>
      <c r="C234" s="537"/>
      <c r="D234" s="537"/>
      <c r="E234" s="537"/>
      <c r="F234" s="538"/>
      <c r="G234" s="538"/>
      <c r="H234" s="537"/>
      <c r="I234" s="536"/>
      <c r="J234" s="538"/>
      <c r="K234" s="538"/>
      <c r="L234" s="537"/>
      <c r="M234" s="538"/>
    </row>
    <row r="235" spans="1:13" s="80" customFormat="1" ht="12.75">
      <c r="A235" s="536"/>
      <c r="B235" s="537"/>
      <c r="C235" s="537"/>
      <c r="D235" s="537"/>
      <c r="E235" s="537"/>
      <c r="F235" s="538"/>
      <c r="G235" s="538"/>
      <c r="H235" s="537"/>
      <c r="I235" s="536"/>
      <c r="J235" s="538"/>
      <c r="K235" s="538"/>
      <c r="L235" s="537"/>
      <c r="M235" s="538"/>
    </row>
    <row r="236" spans="1:13" s="80" customFormat="1" ht="12.75">
      <c r="A236" s="536"/>
      <c r="B236" s="537"/>
      <c r="C236" s="537"/>
      <c r="D236" s="537"/>
      <c r="E236" s="537"/>
      <c r="F236" s="538"/>
      <c r="G236" s="538"/>
      <c r="H236" s="537"/>
      <c r="I236" s="536"/>
      <c r="J236" s="538"/>
      <c r="K236" s="538"/>
      <c r="L236" s="537"/>
      <c r="M236" s="538"/>
    </row>
    <row r="237" spans="1:13" s="80" customFormat="1" ht="12.75">
      <c r="A237" s="536"/>
      <c r="B237" s="537"/>
      <c r="C237" s="537"/>
      <c r="D237" s="537"/>
      <c r="E237" s="537"/>
      <c r="F237" s="538"/>
      <c r="G237" s="538"/>
      <c r="H237" s="537"/>
      <c r="I237" s="536"/>
      <c r="J237" s="538"/>
      <c r="K237" s="538"/>
      <c r="L237" s="537"/>
      <c r="M237" s="538"/>
    </row>
    <row r="238" spans="1:13" s="80" customFormat="1" ht="12.75">
      <c r="A238" s="536"/>
      <c r="B238" s="537"/>
      <c r="C238" s="537"/>
      <c r="D238" s="537"/>
      <c r="E238" s="537"/>
      <c r="F238" s="538"/>
      <c r="G238" s="538"/>
      <c r="H238" s="537"/>
      <c r="I238" s="536"/>
      <c r="J238" s="538"/>
      <c r="K238" s="538"/>
      <c r="L238" s="537"/>
      <c r="M238" s="538"/>
    </row>
    <row r="239" spans="1:13" s="80" customFormat="1" ht="12.75">
      <c r="A239" s="536"/>
      <c r="B239" s="537"/>
      <c r="C239" s="537"/>
      <c r="D239" s="537"/>
      <c r="E239" s="537"/>
      <c r="F239" s="538"/>
      <c r="G239" s="538"/>
      <c r="H239" s="537"/>
      <c r="I239" s="536"/>
      <c r="J239" s="538"/>
      <c r="K239" s="538"/>
      <c r="L239" s="537"/>
      <c r="M239" s="538"/>
    </row>
    <row r="240" spans="1:13" s="80" customFormat="1" ht="12.75">
      <c r="A240" s="536"/>
      <c r="B240" s="537"/>
      <c r="C240" s="537"/>
      <c r="D240" s="537"/>
      <c r="E240" s="537"/>
      <c r="F240" s="538"/>
      <c r="G240" s="538"/>
      <c r="H240" s="537"/>
      <c r="I240" s="536"/>
      <c r="J240" s="538"/>
      <c r="K240" s="538"/>
      <c r="L240" s="537"/>
      <c r="M240" s="538"/>
    </row>
    <row r="241" spans="1:13" ht="12.75">
      <c r="A241" s="536"/>
      <c r="B241" s="537"/>
      <c r="C241" s="537"/>
      <c r="D241" s="537"/>
      <c r="E241" s="537"/>
      <c r="F241" s="538"/>
      <c r="G241" s="538"/>
      <c r="H241" s="537"/>
      <c r="I241" s="536"/>
      <c r="J241" s="538"/>
      <c r="K241" s="538"/>
      <c r="L241" s="537"/>
      <c r="M241" s="538"/>
    </row>
    <row r="242" spans="1:13" ht="12.75">
      <c r="A242" s="536"/>
      <c r="B242" s="537"/>
      <c r="C242" s="537"/>
      <c r="D242" s="537"/>
      <c r="E242" s="537"/>
      <c r="F242" s="538"/>
      <c r="G242" s="538"/>
      <c r="H242" s="537"/>
      <c r="I242" s="536"/>
      <c r="J242" s="538"/>
      <c r="K242" s="538"/>
      <c r="L242" s="537"/>
      <c r="M242" s="538"/>
    </row>
    <row r="243" spans="1:13" ht="12.75">
      <c r="A243" s="536"/>
      <c r="B243" s="537"/>
      <c r="C243" s="537"/>
      <c r="D243" s="537"/>
      <c r="E243" s="537"/>
      <c r="F243" s="538"/>
      <c r="G243" s="538"/>
      <c r="H243" s="537"/>
      <c r="I243" s="536"/>
      <c r="J243" s="538"/>
      <c r="K243" s="538"/>
      <c r="L243" s="537"/>
      <c r="M243" s="538"/>
    </row>
    <row r="244" spans="1:13" ht="12.75">
      <c r="A244" s="536"/>
      <c r="B244" s="537"/>
      <c r="C244" s="537"/>
      <c r="D244" s="537"/>
      <c r="E244" s="537"/>
      <c r="F244" s="538"/>
      <c r="G244" s="538"/>
      <c r="H244" s="537"/>
      <c r="I244" s="536"/>
      <c r="J244" s="538"/>
      <c r="K244" s="538"/>
      <c r="L244" s="537"/>
      <c r="M244" s="538"/>
    </row>
    <row r="245" spans="1:13" ht="12.75">
      <c r="A245" s="536"/>
      <c r="B245" s="537"/>
      <c r="C245" s="537"/>
      <c r="D245" s="537"/>
      <c r="E245" s="537"/>
      <c r="F245" s="538"/>
      <c r="G245" s="538"/>
      <c r="H245" s="537"/>
      <c r="I245" s="536"/>
      <c r="J245" s="538"/>
      <c r="K245" s="538"/>
      <c r="L245" s="537"/>
      <c r="M245" s="538"/>
    </row>
    <row r="246" spans="1:13" ht="12.75">
      <c r="A246" s="536"/>
      <c r="B246" s="537"/>
      <c r="C246" s="537"/>
      <c r="D246" s="537"/>
      <c r="E246" s="537"/>
      <c r="F246" s="538"/>
      <c r="G246" s="538"/>
      <c r="H246" s="537"/>
      <c r="I246" s="536"/>
      <c r="J246" s="538"/>
      <c r="K246" s="538"/>
      <c r="L246" s="537"/>
      <c r="M246" s="538"/>
    </row>
    <row r="247" spans="1:13" ht="12.75">
      <c r="A247" s="536"/>
      <c r="B247" s="537"/>
      <c r="C247" s="537"/>
      <c r="D247" s="537"/>
      <c r="E247" s="537"/>
      <c r="F247" s="538"/>
      <c r="G247" s="538"/>
      <c r="H247" s="537"/>
      <c r="I247" s="536"/>
      <c r="J247" s="538"/>
      <c r="K247" s="538"/>
      <c r="L247" s="537"/>
      <c r="M247" s="538"/>
    </row>
    <row r="248" spans="1:13" ht="12.75">
      <c r="A248" s="536"/>
      <c r="B248" s="537"/>
      <c r="C248" s="537"/>
      <c r="D248" s="537"/>
      <c r="E248" s="537"/>
      <c r="F248" s="538"/>
      <c r="G248" s="538"/>
      <c r="H248" s="537"/>
      <c r="I248" s="536"/>
      <c r="J248" s="538"/>
      <c r="K248" s="538"/>
      <c r="L248" s="537"/>
      <c r="M248" s="538"/>
    </row>
    <row r="249" spans="1:13" ht="12.75">
      <c r="A249" s="536"/>
      <c r="B249" s="537"/>
      <c r="C249" s="537"/>
      <c r="D249" s="537"/>
      <c r="E249" s="537"/>
      <c r="F249" s="538"/>
      <c r="G249" s="538"/>
      <c r="H249" s="537"/>
      <c r="I249" s="536"/>
      <c r="J249" s="538"/>
      <c r="K249" s="538"/>
      <c r="L249" s="537"/>
      <c r="M249" s="538"/>
    </row>
    <row r="250" spans="1:13" ht="12.75">
      <c r="A250" s="536"/>
      <c r="B250" s="537"/>
      <c r="C250" s="537"/>
      <c r="D250" s="537"/>
      <c r="E250" s="537"/>
      <c r="F250" s="538"/>
      <c r="G250" s="538"/>
      <c r="H250" s="537"/>
      <c r="I250" s="536"/>
      <c r="J250" s="538"/>
      <c r="K250" s="538"/>
      <c r="L250" s="537"/>
      <c r="M250" s="538"/>
    </row>
    <row r="251" spans="1:13" ht="12.75">
      <c r="A251" s="536"/>
      <c r="B251" s="537"/>
      <c r="C251" s="537"/>
      <c r="D251" s="537"/>
      <c r="E251" s="537"/>
      <c r="F251" s="538"/>
      <c r="G251" s="538"/>
      <c r="H251" s="537"/>
      <c r="I251" s="536"/>
      <c r="J251" s="538"/>
      <c r="K251" s="538"/>
      <c r="L251" s="537"/>
      <c r="M251" s="538"/>
    </row>
    <row r="252" spans="1:13" ht="12.75">
      <c r="A252" s="536"/>
      <c r="B252" s="537"/>
      <c r="C252" s="537"/>
      <c r="D252" s="537"/>
      <c r="E252" s="537"/>
      <c r="F252" s="538"/>
      <c r="G252" s="538"/>
      <c r="H252" s="537"/>
      <c r="I252" s="536"/>
      <c r="J252" s="538"/>
      <c r="K252" s="538"/>
      <c r="L252" s="537"/>
      <c r="M252" s="538"/>
    </row>
    <row r="253" spans="1:13" ht="12.75">
      <c r="A253" s="536"/>
      <c r="B253" s="537"/>
      <c r="C253" s="537"/>
      <c r="D253" s="537"/>
      <c r="E253" s="537"/>
      <c r="F253" s="538"/>
      <c r="G253" s="538"/>
      <c r="H253" s="537"/>
      <c r="I253" s="536"/>
      <c r="J253" s="538"/>
      <c r="K253" s="538"/>
      <c r="L253" s="537"/>
      <c r="M253" s="538"/>
    </row>
    <row r="254" spans="1:13" ht="12.75">
      <c r="A254" s="536"/>
      <c r="B254" s="537"/>
      <c r="C254" s="537"/>
      <c r="D254" s="537"/>
      <c r="E254" s="537"/>
      <c r="F254" s="538"/>
      <c r="G254" s="538"/>
      <c r="H254" s="537"/>
      <c r="I254" s="536"/>
      <c r="J254" s="538"/>
      <c r="K254" s="538"/>
      <c r="L254" s="537"/>
      <c r="M254" s="538"/>
    </row>
    <row r="255" spans="1:13" ht="12.75">
      <c r="A255" s="536"/>
      <c r="B255" s="537"/>
      <c r="C255" s="537"/>
      <c r="D255" s="537"/>
      <c r="E255" s="537"/>
      <c r="F255" s="538"/>
      <c r="G255" s="538"/>
      <c r="H255" s="537"/>
      <c r="I255" s="536"/>
      <c r="J255" s="538"/>
      <c r="K255" s="538"/>
      <c r="L255" s="537"/>
      <c r="M255" s="538"/>
    </row>
    <row r="256" spans="1:13" ht="12.75">
      <c r="A256" s="536"/>
      <c r="B256" s="537"/>
      <c r="C256" s="537"/>
      <c r="D256" s="537"/>
      <c r="E256" s="537"/>
      <c r="F256" s="538"/>
      <c r="G256" s="538"/>
      <c r="H256" s="537"/>
      <c r="I256" s="536"/>
      <c r="J256" s="538"/>
      <c r="K256" s="538"/>
      <c r="L256" s="537"/>
      <c r="M256" s="538"/>
    </row>
    <row r="257" spans="1:13" ht="12.75">
      <c r="A257" s="536"/>
      <c r="B257" s="537"/>
      <c r="C257" s="537"/>
      <c r="D257" s="537"/>
      <c r="E257" s="537"/>
      <c r="F257" s="538"/>
      <c r="G257" s="538"/>
      <c r="H257" s="537"/>
      <c r="I257" s="536"/>
      <c r="J257" s="538"/>
      <c r="K257" s="538"/>
      <c r="L257" s="537"/>
      <c r="M257" s="538"/>
    </row>
    <row r="258" spans="1:13" ht="12.75">
      <c r="A258" s="536"/>
      <c r="B258" s="537"/>
      <c r="C258" s="537"/>
      <c r="D258" s="537"/>
      <c r="E258" s="537"/>
      <c r="F258" s="538"/>
      <c r="G258" s="538"/>
      <c r="H258" s="537"/>
      <c r="I258" s="536"/>
      <c r="J258" s="538"/>
      <c r="K258" s="538"/>
      <c r="L258" s="537"/>
      <c r="M258" s="538"/>
    </row>
    <row r="259" spans="1:13" ht="12.75">
      <c r="A259" s="536"/>
      <c r="B259" s="537"/>
      <c r="C259" s="537"/>
      <c r="D259" s="537"/>
      <c r="E259" s="537"/>
      <c r="F259" s="538"/>
      <c r="G259" s="538"/>
      <c r="H259" s="537"/>
      <c r="I259" s="536"/>
      <c r="J259" s="538"/>
      <c r="K259" s="538"/>
      <c r="L259" s="537"/>
      <c r="M259" s="538"/>
    </row>
    <row r="260" spans="1:13" ht="12.75">
      <c r="A260" s="536"/>
      <c r="B260" s="537"/>
      <c r="C260" s="537"/>
      <c r="D260" s="537"/>
      <c r="E260" s="537"/>
      <c r="F260" s="538"/>
      <c r="G260" s="538"/>
      <c r="H260" s="537"/>
      <c r="I260" s="536"/>
      <c r="J260" s="538"/>
      <c r="K260" s="538"/>
      <c r="L260" s="537"/>
      <c r="M260" s="538"/>
    </row>
    <row r="261" spans="1:13" ht="12.75">
      <c r="A261" s="536"/>
      <c r="B261" s="537"/>
      <c r="C261" s="537"/>
      <c r="D261" s="537"/>
      <c r="E261" s="537"/>
      <c r="F261" s="538"/>
      <c r="G261" s="538"/>
      <c r="H261" s="537"/>
      <c r="I261" s="536"/>
      <c r="J261" s="538"/>
      <c r="K261" s="538"/>
      <c r="L261" s="537"/>
      <c r="M261" s="538"/>
    </row>
    <row r="262" spans="1:13" ht="12.75">
      <c r="A262" s="536"/>
      <c r="B262" s="537"/>
      <c r="C262" s="537"/>
      <c r="D262" s="537"/>
      <c r="E262" s="537"/>
      <c r="F262" s="538"/>
      <c r="G262" s="538"/>
      <c r="H262" s="537"/>
      <c r="I262" s="536"/>
      <c r="J262" s="538"/>
      <c r="K262" s="538"/>
      <c r="L262" s="537"/>
      <c r="M262" s="538"/>
    </row>
    <row r="263" spans="1:13" ht="12.75">
      <c r="A263" s="536"/>
      <c r="B263" s="537"/>
      <c r="C263" s="537"/>
      <c r="D263" s="537"/>
      <c r="E263" s="537"/>
      <c r="F263" s="538"/>
      <c r="G263" s="538"/>
      <c r="H263" s="537"/>
      <c r="I263" s="536"/>
      <c r="J263" s="538"/>
      <c r="K263" s="538"/>
      <c r="L263" s="537"/>
      <c r="M263" s="538"/>
    </row>
    <row r="264" spans="1:13" ht="12.75">
      <c r="A264" s="536"/>
      <c r="B264" s="537"/>
      <c r="C264" s="537"/>
      <c r="D264" s="537"/>
      <c r="E264" s="537"/>
      <c r="F264" s="538"/>
      <c r="G264" s="538"/>
      <c r="H264" s="537"/>
      <c r="I264" s="536"/>
      <c r="J264" s="538"/>
      <c r="K264" s="538"/>
      <c r="L264" s="537"/>
      <c r="M264" s="538"/>
    </row>
    <row r="265" spans="1:13" ht="12.75">
      <c r="A265" s="536"/>
      <c r="B265" s="537"/>
      <c r="C265" s="537"/>
      <c r="D265" s="537"/>
      <c r="E265" s="537"/>
      <c r="F265" s="538"/>
      <c r="G265" s="538"/>
      <c r="H265" s="537"/>
      <c r="I265" s="536"/>
      <c r="J265" s="538"/>
      <c r="K265" s="538"/>
      <c r="L265" s="537"/>
      <c r="M265" s="538"/>
    </row>
    <row r="266" spans="1:13" ht="12.75">
      <c r="A266" s="536"/>
      <c r="B266" s="537"/>
      <c r="C266" s="537"/>
      <c r="D266" s="537"/>
      <c r="E266" s="537"/>
      <c r="F266" s="538"/>
      <c r="G266" s="538"/>
      <c r="H266" s="537"/>
      <c r="I266" s="536"/>
      <c r="J266" s="538"/>
      <c r="K266" s="538"/>
      <c r="L266" s="537"/>
      <c r="M266" s="538"/>
    </row>
    <row r="267" spans="1:13" ht="12.75">
      <c r="A267" s="536"/>
      <c r="B267" s="537"/>
      <c r="C267" s="537"/>
      <c r="D267" s="537"/>
      <c r="E267" s="537"/>
      <c r="F267" s="538"/>
      <c r="G267" s="538"/>
      <c r="H267" s="537"/>
      <c r="I267" s="536"/>
      <c r="J267" s="538"/>
      <c r="K267" s="538"/>
      <c r="L267" s="537"/>
      <c r="M267" s="538"/>
    </row>
    <row r="268" spans="1:13" ht="12.75">
      <c r="A268" s="536"/>
      <c r="B268" s="537"/>
      <c r="C268" s="537"/>
      <c r="D268" s="537"/>
      <c r="E268" s="537"/>
      <c r="F268" s="538"/>
      <c r="G268" s="538"/>
      <c r="H268" s="537"/>
      <c r="I268" s="536"/>
      <c r="J268" s="538"/>
      <c r="K268" s="538"/>
      <c r="L268" s="537"/>
      <c r="M268" s="538"/>
    </row>
    <row r="269" spans="1:13" ht="12.75">
      <c r="A269" s="536"/>
      <c r="B269" s="537"/>
      <c r="C269" s="537"/>
      <c r="D269" s="537"/>
      <c r="E269" s="537"/>
      <c r="F269" s="538"/>
      <c r="G269" s="538"/>
      <c r="H269" s="537"/>
      <c r="I269" s="536"/>
      <c r="J269" s="538"/>
      <c r="K269" s="538"/>
      <c r="L269" s="537"/>
      <c r="M269" s="538"/>
    </row>
    <row r="270" spans="1:13" ht="12.75">
      <c r="A270" s="536"/>
      <c r="B270" s="537"/>
      <c r="C270" s="537"/>
      <c r="D270" s="537"/>
      <c r="E270" s="537"/>
      <c r="F270" s="538"/>
      <c r="G270" s="538"/>
      <c r="H270" s="537"/>
      <c r="I270" s="536"/>
      <c r="J270" s="538"/>
      <c r="K270" s="538"/>
      <c r="L270" s="537"/>
      <c r="M270" s="538"/>
    </row>
    <row r="271" spans="1:13" ht="12.75">
      <c r="A271" s="536"/>
      <c r="B271" s="537"/>
      <c r="C271" s="537"/>
      <c r="D271" s="537"/>
      <c r="E271" s="537"/>
      <c r="F271" s="538"/>
      <c r="G271" s="538"/>
      <c r="H271" s="537"/>
      <c r="I271" s="536"/>
      <c r="J271" s="538"/>
      <c r="K271" s="538"/>
      <c r="L271" s="537"/>
      <c r="M271" s="538"/>
    </row>
    <row r="272" spans="1:13" ht="12.75">
      <c r="A272" s="536"/>
      <c r="B272" s="537"/>
      <c r="C272" s="537"/>
      <c r="D272" s="537"/>
      <c r="E272" s="537"/>
      <c r="F272" s="538"/>
      <c r="G272" s="538"/>
      <c r="H272" s="537"/>
      <c r="I272" s="536"/>
      <c r="J272" s="538"/>
      <c r="K272" s="538"/>
      <c r="L272" s="537"/>
      <c r="M272" s="538"/>
    </row>
    <row r="273" spans="1:13" ht="12.75">
      <c r="A273" s="536"/>
      <c r="B273" s="537"/>
      <c r="C273" s="537"/>
      <c r="D273" s="537"/>
      <c r="E273" s="537"/>
      <c r="F273" s="538"/>
      <c r="G273" s="538"/>
      <c r="H273" s="537"/>
      <c r="I273" s="536"/>
      <c r="J273" s="538"/>
      <c r="K273" s="538"/>
      <c r="L273" s="537"/>
      <c r="M273" s="538"/>
    </row>
    <row r="274" spans="1:13" ht="12.75">
      <c r="A274" s="536"/>
      <c r="B274" s="537"/>
      <c r="C274" s="537"/>
      <c r="D274" s="537"/>
      <c r="E274" s="537"/>
      <c r="F274" s="538"/>
      <c r="G274" s="538"/>
      <c r="H274" s="537"/>
      <c r="I274" s="536"/>
      <c r="J274" s="538"/>
      <c r="K274" s="538"/>
      <c r="L274" s="537"/>
      <c r="M274" s="538"/>
    </row>
    <row r="275" spans="1:13" ht="12.75">
      <c r="A275" s="536"/>
      <c r="B275" s="537"/>
      <c r="C275" s="537"/>
      <c r="D275" s="537"/>
      <c r="E275" s="537"/>
      <c r="F275" s="538"/>
      <c r="G275" s="538"/>
      <c r="H275" s="537"/>
      <c r="I275" s="536"/>
      <c r="J275" s="538"/>
      <c r="K275" s="538"/>
      <c r="L275" s="537"/>
      <c r="M275" s="538"/>
    </row>
    <row r="276" spans="1:13" ht="12.75">
      <c r="A276" s="536"/>
      <c r="B276" s="537"/>
      <c r="C276" s="537"/>
      <c r="D276" s="537"/>
      <c r="E276" s="537"/>
      <c r="F276" s="538"/>
      <c r="G276" s="538"/>
      <c r="H276" s="537"/>
      <c r="I276" s="536"/>
      <c r="J276" s="538"/>
      <c r="K276" s="538"/>
      <c r="L276" s="537"/>
      <c r="M276" s="538"/>
    </row>
    <row r="277" spans="1:13" ht="12.75">
      <c r="A277" s="536"/>
      <c r="B277" s="537"/>
      <c r="C277" s="537"/>
      <c r="D277" s="537"/>
      <c r="E277" s="537"/>
      <c r="F277" s="538"/>
      <c r="G277" s="538"/>
      <c r="H277" s="537"/>
      <c r="I277" s="536"/>
      <c r="J277" s="538"/>
      <c r="K277" s="538"/>
      <c r="L277" s="537"/>
      <c r="M277" s="538"/>
    </row>
    <row r="278" spans="1:13" ht="12.75">
      <c r="A278" s="536"/>
      <c r="B278" s="537"/>
      <c r="C278" s="537"/>
      <c r="D278" s="537"/>
      <c r="E278" s="537"/>
      <c r="F278" s="538"/>
      <c r="G278" s="538"/>
      <c r="H278" s="537"/>
      <c r="I278" s="536"/>
      <c r="J278" s="538"/>
      <c r="K278" s="538"/>
      <c r="L278" s="537"/>
      <c r="M278" s="538"/>
    </row>
    <row r="279" spans="1:13" ht="12.75">
      <c r="A279" s="536"/>
      <c r="B279" s="537"/>
      <c r="C279" s="537"/>
      <c r="D279" s="537"/>
      <c r="E279" s="537"/>
      <c r="F279" s="538"/>
      <c r="G279" s="538"/>
      <c r="H279" s="537"/>
      <c r="I279" s="536"/>
      <c r="J279" s="538"/>
      <c r="K279" s="538"/>
      <c r="L279" s="537"/>
      <c r="M279" s="538"/>
    </row>
    <row r="280" spans="1:13" ht="12.75">
      <c r="A280" s="536"/>
      <c r="B280" s="537"/>
      <c r="C280" s="537"/>
      <c r="D280" s="537"/>
      <c r="E280" s="537"/>
      <c r="F280" s="538"/>
      <c r="G280" s="538"/>
      <c r="H280" s="537"/>
      <c r="I280" s="536"/>
      <c r="J280" s="538"/>
      <c r="K280" s="538"/>
      <c r="L280" s="537"/>
      <c r="M280" s="538"/>
    </row>
    <row r="281" spans="1:13" ht="12.75">
      <c r="A281" s="536"/>
      <c r="B281" s="537"/>
      <c r="C281" s="537"/>
      <c r="D281" s="537"/>
      <c r="E281" s="537"/>
      <c r="F281" s="538"/>
      <c r="G281" s="538"/>
      <c r="H281" s="537"/>
      <c r="I281" s="536"/>
      <c r="J281" s="538"/>
      <c r="K281" s="538"/>
      <c r="L281" s="537"/>
      <c r="M281" s="538"/>
    </row>
    <row r="282" spans="1:13" ht="12.75">
      <c r="A282" s="536"/>
      <c r="B282" s="537"/>
      <c r="C282" s="537"/>
      <c r="D282" s="537"/>
      <c r="E282" s="537"/>
      <c r="F282" s="538"/>
      <c r="G282" s="538"/>
      <c r="H282" s="537"/>
      <c r="I282" s="536"/>
      <c r="J282" s="538"/>
      <c r="K282" s="538"/>
      <c r="L282" s="537"/>
      <c r="M282" s="538"/>
    </row>
    <row r="283" spans="1:13" ht="12.75">
      <c r="A283" s="536"/>
      <c r="B283" s="537"/>
      <c r="C283" s="537"/>
      <c r="D283" s="537"/>
      <c r="E283" s="537"/>
      <c r="F283" s="538"/>
      <c r="G283" s="538"/>
      <c r="H283" s="537"/>
      <c r="I283" s="536"/>
      <c r="J283" s="538"/>
      <c r="K283" s="538"/>
      <c r="L283" s="537"/>
      <c r="M283" s="538"/>
    </row>
    <row r="284" spans="1:13" ht="12.75">
      <c r="A284" s="536"/>
      <c r="B284" s="537"/>
      <c r="C284" s="537"/>
      <c r="D284" s="537"/>
      <c r="E284" s="537"/>
      <c r="F284" s="538"/>
      <c r="G284" s="538"/>
      <c r="H284" s="537"/>
      <c r="I284" s="536"/>
      <c r="J284" s="538"/>
      <c r="K284" s="538"/>
      <c r="L284" s="537"/>
      <c r="M284" s="538"/>
    </row>
    <row r="285" spans="1:13" ht="12.75">
      <c r="A285" s="536"/>
      <c r="B285" s="537"/>
      <c r="C285" s="537"/>
      <c r="D285" s="537"/>
      <c r="E285" s="537"/>
      <c r="F285" s="538"/>
      <c r="G285" s="538"/>
      <c r="H285" s="537"/>
      <c r="I285" s="536"/>
      <c r="J285" s="538"/>
      <c r="K285" s="538"/>
      <c r="L285" s="537"/>
      <c r="M285" s="538"/>
    </row>
    <row r="286" spans="1:13" ht="12.75">
      <c r="A286" s="536"/>
      <c r="B286" s="537"/>
      <c r="C286" s="537"/>
      <c r="D286" s="537"/>
      <c r="E286" s="537"/>
      <c r="F286" s="538"/>
      <c r="G286" s="538"/>
      <c r="H286" s="537"/>
      <c r="I286" s="536"/>
      <c r="J286" s="538"/>
      <c r="K286" s="538"/>
      <c r="L286" s="537"/>
      <c r="M286" s="538"/>
    </row>
    <row r="287" spans="1:13" ht="12.75">
      <c r="A287" s="536"/>
      <c r="B287" s="537"/>
      <c r="C287" s="537"/>
      <c r="D287" s="537"/>
      <c r="E287" s="537"/>
      <c r="F287" s="538"/>
      <c r="G287" s="538"/>
      <c r="H287" s="537"/>
      <c r="I287" s="536"/>
      <c r="J287" s="538"/>
      <c r="K287" s="538"/>
      <c r="L287" s="537"/>
      <c r="M287" s="538"/>
    </row>
    <row r="288" spans="1:13" ht="12.75">
      <c r="A288" s="536"/>
      <c r="B288" s="537"/>
      <c r="C288" s="537"/>
      <c r="D288" s="537"/>
      <c r="E288" s="537"/>
      <c r="F288" s="538"/>
      <c r="G288" s="538"/>
      <c r="H288" s="537"/>
      <c r="I288" s="536"/>
      <c r="J288" s="538"/>
      <c r="K288" s="538"/>
      <c r="L288" s="537"/>
      <c r="M288" s="538"/>
    </row>
    <row r="289" spans="1:13" ht="12.75">
      <c r="A289" s="536"/>
      <c r="B289" s="537"/>
      <c r="C289" s="537"/>
      <c r="D289" s="537"/>
      <c r="E289" s="537"/>
      <c r="F289" s="538"/>
      <c r="G289" s="538"/>
      <c r="H289" s="537"/>
      <c r="I289" s="536"/>
      <c r="J289" s="538"/>
      <c r="K289" s="538"/>
      <c r="L289" s="537"/>
      <c r="M289" s="538"/>
    </row>
    <row r="290" spans="1:13" ht="12.75">
      <c r="A290" s="536"/>
      <c r="B290" s="537"/>
      <c r="C290" s="537"/>
      <c r="D290" s="537"/>
      <c r="E290" s="537"/>
      <c r="F290" s="538"/>
      <c r="G290" s="538"/>
      <c r="H290" s="537"/>
      <c r="I290" s="536"/>
      <c r="J290" s="538"/>
      <c r="K290" s="538"/>
      <c r="L290" s="537"/>
      <c r="M290" s="538"/>
    </row>
    <row r="291" spans="1:13" ht="12.75">
      <c r="A291" s="536"/>
      <c r="B291" s="537"/>
      <c r="C291" s="537"/>
      <c r="D291" s="537"/>
      <c r="E291" s="537"/>
      <c r="F291" s="538"/>
      <c r="G291" s="538"/>
      <c r="H291" s="537"/>
      <c r="I291" s="536"/>
      <c r="J291" s="538"/>
      <c r="K291" s="538"/>
      <c r="L291" s="537"/>
      <c r="M291" s="538"/>
    </row>
    <row r="292" spans="1:13" ht="12.75">
      <c r="A292" s="536"/>
      <c r="B292" s="537"/>
      <c r="C292" s="537"/>
      <c r="D292" s="537"/>
      <c r="E292" s="537"/>
      <c r="F292" s="538"/>
      <c r="G292" s="538"/>
      <c r="H292" s="537"/>
      <c r="I292" s="536"/>
      <c r="J292" s="538"/>
      <c r="K292" s="538"/>
      <c r="L292" s="537"/>
      <c r="M292" s="538"/>
    </row>
    <row r="293" spans="1:13" ht="12.75">
      <c r="A293" s="536"/>
      <c r="B293" s="537"/>
      <c r="C293" s="537"/>
      <c r="D293" s="537"/>
      <c r="E293" s="537"/>
      <c r="F293" s="538"/>
      <c r="G293" s="538"/>
      <c r="H293" s="537"/>
      <c r="I293" s="536"/>
      <c r="J293" s="538"/>
      <c r="K293" s="538"/>
      <c r="L293" s="537"/>
      <c r="M293" s="538"/>
    </row>
    <row r="294" spans="1:13" ht="12.75">
      <c r="A294" s="536"/>
      <c r="B294" s="537"/>
      <c r="C294" s="537"/>
      <c r="D294" s="537"/>
      <c r="E294" s="537"/>
      <c r="F294" s="538"/>
      <c r="G294" s="538"/>
      <c r="H294" s="537"/>
      <c r="I294" s="536"/>
      <c r="J294" s="538"/>
      <c r="K294" s="538"/>
      <c r="L294" s="537"/>
      <c r="M294" s="538"/>
    </row>
    <row r="295" spans="1:13" ht="12.75">
      <c r="A295" s="536"/>
      <c r="B295" s="537"/>
      <c r="C295" s="537"/>
      <c r="D295" s="537"/>
      <c r="E295" s="537"/>
      <c r="F295" s="538"/>
      <c r="G295" s="538"/>
      <c r="H295" s="537"/>
      <c r="I295" s="536"/>
      <c r="J295" s="538"/>
      <c r="K295" s="538"/>
      <c r="L295" s="537"/>
      <c r="M295" s="538"/>
    </row>
    <row r="296" spans="1:13" ht="12.75">
      <c r="A296" s="536"/>
      <c r="B296" s="537"/>
      <c r="C296" s="537"/>
      <c r="D296" s="537"/>
      <c r="E296" s="537"/>
      <c r="F296" s="538"/>
      <c r="G296" s="538"/>
      <c r="H296" s="537"/>
      <c r="I296" s="536"/>
      <c r="J296" s="538"/>
      <c r="K296" s="538"/>
      <c r="L296" s="537"/>
      <c r="M296" s="538"/>
    </row>
    <row r="297" spans="1:13" ht="12.75">
      <c r="A297" s="536"/>
      <c r="B297" s="537"/>
      <c r="C297" s="537"/>
      <c r="D297" s="537"/>
      <c r="E297" s="537"/>
      <c r="F297" s="538"/>
      <c r="G297" s="538"/>
      <c r="H297" s="537"/>
      <c r="I297" s="536"/>
      <c r="J297" s="538"/>
      <c r="K297" s="538"/>
      <c r="L297" s="537"/>
      <c r="M297" s="538"/>
    </row>
    <row r="298" spans="1:13" ht="12.75">
      <c r="A298" s="536"/>
      <c r="B298" s="537"/>
      <c r="C298" s="537"/>
      <c r="D298" s="537"/>
      <c r="E298" s="537"/>
      <c r="F298" s="538"/>
      <c r="G298" s="538"/>
      <c r="H298" s="537"/>
      <c r="I298" s="536"/>
      <c r="J298" s="538"/>
      <c r="K298" s="538"/>
      <c r="L298" s="537"/>
      <c r="M298" s="538"/>
    </row>
    <row r="299" spans="1:13" ht="12.75">
      <c r="A299" s="536"/>
      <c r="B299" s="537"/>
      <c r="C299" s="537"/>
      <c r="D299" s="537"/>
      <c r="E299" s="537"/>
      <c r="F299" s="538"/>
      <c r="G299" s="538"/>
      <c r="H299" s="537"/>
      <c r="I299" s="536"/>
      <c r="J299" s="538"/>
      <c r="K299" s="538"/>
      <c r="L299" s="537"/>
      <c r="M299" s="538"/>
    </row>
    <row r="300" spans="1:13" ht="12.75">
      <c r="A300" s="536"/>
      <c r="B300" s="537"/>
      <c r="C300" s="537"/>
      <c r="D300" s="537"/>
      <c r="E300" s="537"/>
      <c r="F300" s="538"/>
      <c r="G300" s="538"/>
      <c r="H300" s="537"/>
      <c r="I300" s="536"/>
      <c r="J300" s="538"/>
      <c r="K300" s="538"/>
      <c r="L300" s="537"/>
      <c r="M300" s="538"/>
    </row>
    <row r="301" spans="1:13" ht="12.75">
      <c r="A301" s="536"/>
      <c r="B301" s="537"/>
      <c r="C301" s="537"/>
      <c r="D301" s="537"/>
      <c r="E301" s="537"/>
      <c r="F301" s="538"/>
      <c r="G301" s="538"/>
      <c r="H301" s="537"/>
      <c r="I301" s="536"/>
      <c r="J301" s="538"/>
      <c r="K301" s="538"/>
      <c r="L301" s="537"/>
      <c r="M301" s="538"/>
    </row>
    <row r="302" spans="1:13" ht="12.75">
      <c r="A302" s="536"/>
      <c r="B302" s="537"/>
      <c r="C302" s="537"/>
      <c r="D302" s="537"/>
      <c r="E302" s="537"/>
      <c r="F302" s="538"/>
      <c r="G302" s="538"/>
      <c r="H302" s="537"/>
      <c r="I302" s="536"/>
      <c r="J302" s="538"/>
      <c r="K302" s="538"/>
      <c r="L302" s="537"/>
      <c r="M302" s="538"/>
    </row>
    <row r="303" spans="1:13" ht="12.75">
      <c r="A303" s="536"/>
      <c r="B303" s="537"/>
      <c r="C303" s="537"/>
      <c r="D303" s="537"/>
      <c r="E303" s="537"/>
      <c r="F303" s="538"/>
      <c r="G303" s="538"/>
      <c r="H303" s="537"/>
      <c r="I303" s="536"/>
      <c r="J303" s="538"/>
      <c r="K303" s="538"/>
      <c r="L303" s="537"/>
      <c r="M303" s="538"/>
    </row>
    <row r="304" spans="1:13" ht="12.75">
      <c r="A304" s="536"/>
      <c r="B304" s="537"/>
      <c r="C304" s="537"/>
      <c r="D304" s="537"/>
      <c r="E304" s="537"/>
      <c r="F304" s="538"/>
      <c r="G304" s="538"/>
      <c r="H304" s="537"/>
      <c r="I304" s="536"/>
      <c r="J304" s="538"/>
      <c r="K304" s="538"/>
      <c r="L304" s="537"/>
      <c r="M304" s="538"/>
    </row>
    <row r="305" spans="1:13" ht="12.75">
      <c r="A305" s="536"/>
      <c r="B305" s="537"/>
      <c r="C305" s="537"/>
      <c r="D305" s="537"/>
      <c r="E305" s="537"/>
      <c r="F305" s="538"/>
      <c r="G305" s="538"/>
      <c r="H305" s="537"/>
      <c r="I305" s="536"/>
      <c r="J305" s="538"/>
      <c r="K305" s="538"/>
      <c r="L305" s="537"/>
      <c r="M305" s="538"/>
    </row>
    <row r="306" spans="1:13" ht="12.75">
      <c r="A306" s="536"/>
      <c r="B306" s="537"/>
      <c r="C306" s="537"/>
      <c r="D306" s="537"/>
      <c r="E306" s="537"/>
      <c r="F306" s="538"/>
      <c r="G306" s="538"/>
      <c r="H306" s="537"/>
      <c r="I306" s="536"/>
      <c r="J306" s="538"/>
      <c r="K306" s="538"/>
      <c r="L306" s="537"/>
      <c r="M306" s="538"/>
    </row>
    <row r="307" spans="1:13" ht="12.75">
      <c r="A307" s="536"/>
      <c r="B307" s="537"/>
      <c r="C307" s="537"/>
      <c r="D307" s="537"/>
      <c r="E307" s="537"/>
      <c r="F307" s="538"/>
      <c r="G307" s="538"/>
      <c r="H307" s="537"/>
      <c r="I307" s="536"/>
      <c r="J307" s="538"/>
      <c r="K307" s="538"/>
      <c r="L307" s="537"/>
      <c r="M307" s="538"/>
    </row>
    <row r="308" spans="1:13" ht="12.75">
      <c r="A308" s="536"/>
      <c r="B308" s="537"/>
      <c r="C308" s="537"/>
      <c r="D308" s="537"/>
      <c r="E308" s="537"/>
      <c r="F308" s="538"/>
      <c r="G308" s="538"/>
      <c r="H308" s="537"/>
      <c r="I308" s="536"/>
      <c r="J308" s="538"/>
      <c r="K308" s="538"/>
      <c r="L308" s="537"/>
      <c r="M308" s="538"/>
    </row>
    <row r="309" spans="1:13" ht="12.75">
      <c r="A309" s="536"/>
      <c r="B309" s="537"/>
      <c r="C309" s="537"/>
      <c r="D309" s="537"/>
      <c r="E309" s="537"/>
      <c r="F309" s="538"/>
      <c r="G309" s="538"/>
      <c r="H309" s="537"/>
      <c r="I309" s="536"/>
      <c r="J309" s="538"/>
      <c r="K309" s="538"/>
      <c r="L309" s="537"/>
      <c r="M309" s="538"/>
    </row>
    <row r="310" spans="1:13" ht="12.75">
      <c r="A310" s="536"/>
      <c r="B310" s="537"/>
      <c r="C310" s="537"/>
      <c r="D310" s="537"/>
      <c r="E310" s="537"/>
      <c r="F310" s="538"/>
      <c r="G310" s="538"/>
      <c r="H310" s="537"/>
      <c r="I310" s="536"/>
      <c r="J310" s="538"/>
      <c r="K310" s="538"/>
      <c r="L310" s="537"/>
      <c r="M310" s="538"/>
    </row>
    <row r="311" spans="1:13" ht="12.75">
      <c r="A311" s="536"/>
      <c r="B311" s="537"/>
      <c r="C311" s="537"/>
      <c r="D311" s="537"/>
      <c r="E311" s="537"/>
      <c r="F311" s="538"/>
      <c r="G311" s="538"/>
      <c r="H311" s="537"/>
      <c r="I311" s="536"/>
      <c r="J311" s="538"/>
      <c r="K311" s="538"/>
      <c r="L311" s="537"/>
      <c r="M311" s="538"/>
    </row>
    <row r="312" spans="1:13" ht="12.75">
      <c r="A312" s="536"/>
      <c r="B312" s="537"/>
      <c r="C312" s="537"/>
      <c r="D312" s="537"/>
      <c r="E312" s="537"/>
      <c r="F312" s="538"/>
      <c r="G312" s="538"/>
      <c r="H312" s="537"/>
      <c r="I312" s="536"/>
      <c r="J312" s="538"/>
      <c r="K312" s="538"/>
      <c r="L312" s="537"/>
      <c r="M312" s="538"/>
    </row>
    <row r="313" spans="1:13" ht="12.75">
      <c r="A313" s="536"/>
      <c r="B313" s="537"/>
      <c r="C313" s="537"/>
      <c r="D313" s="537"/>
      <c r="E313" s="537"/>
      <c r="F313" s="538"/>
      <c r="G313" s="538"/>
      <c r="H313" s="537"/>
      <c r="I313" s="536"/>
      <c r="J313" s="538"/>
      <c r="K313" s="538"/>
      <c r="L313" s="537"/>
      <c r="M313" s="538"/>
    </row>
    <row r="314" spans="1:13" ht="12.75">
      <c r="A314" s="536"/>
      <c r="B314" s="537"/>
      <c r="C314" s="537"/>
      <c r="D314" s="537"/>
      <c r="E314" s="537"/>
      <c r="F314" s="538"/>
      <c r="G314" s="538"/>
      <c r="H314" s="537"/>
      <c r="I314" s="536"/>
      <c r="J314" s="538"/>
      <c r="K314" s="538"/>
      <c r="L314" s="537"/>
      <c r="M314" s="538"/>
    </row>
    <row r="315" spans="1:13" ht="12.75">
      <c r="A315" s="536"/>
      <c r="B315" s="537"/>
      <c r="C315" s="537"/>
      <c r="D315" s="537"/>
      <c r="E315" s="537"/>
      <c r="F315" s="538"/>
      <c r="G315" s="538"/>
      <c r="H315" s="537"/>
      <c r="I315" s="536"/>
      <c r="J315" s="538"/>
      <c r="K315" s="538"/>
      <c r="L315" s="537"/>
      <c r="M315" s="538"/>
    </row>
    <row r="316" spans="1:13" ht="12.75">
      <c r="A316" s="536"/>
      <c r="B316" s="537"/>
      <c r="C316" s="537"/>
      <c r="D316" s="537"/>
      <c r="E316" s="537"/>
      <c r="F316" s="538"/>
      <c r="G316" s="538"/>
      <c r="H316" s="537"/>
      <c r="I316" s="536"/>
      <c r="J316" s="538"/>
      <c r="K316" s="538"/>
      <c r="L316" s="537"/>
      <c r="M316" s="538"/>
    </row>
    <row r="317" spans="1:13" ht="12.75">
      <c r="A317" s="536"/>
      <c r="B317" s="537"/>
      <c r="C317" s="537"/>
      <c r="D317" s="537"/>
      <c r="E317" s="537"/>
      <c r="F317" s="538"/>
      <c r="G317" s="538"/>
      <c r="H317" s="537"/>
      <c r="I317" s="536"/>
      <c r="J317" s="538"/>
      <c r="K317" s="538"/>
      <c r="L317" s="537"/>
      <c r="M317" s="538"/>
    </row>
    <row r="318" spans="1:13" ht="12.75">
      <c r="A318" s="536"/>
      <c r="B318" s="537"/>
      <c r="C318" s="537"/>
      <c r="D318" s="537"/>
      <c r="E318" s="537"/>
      <c r="F318" s="538"/>
      <c r="G318" s="538"/>
      <c r="H318" s="537"/>
      <c r="I318" s="536"/>
      <c r="J318" s="538"/>
      <c r="K318" s="538"/>
      <c r="L318" s="537"/>
      <c r="M318" s="538"/>
    </row>
    <row r="319" spans="1:13" ht="12.75">
      <c r="A319" s="536"/>
      <c r="B319" s="537"/>
      <c r="C319" s="537"/>
      <c r="D319" s="537"/>
      <c r="E319" s="537"/>
      <c r="F319" s="538"/>
      <c r="G319" s="538"/>
      <c r="H319" s="537"/>
      <c r="I319" s="536"/>
      <c r="J319" s="538"/>
      <c r="K319" s="538"/>
      <c r="L319" s="537"/>
      <c r="M319" s="538"/>
    </row>
    <row r="320" spans="1:13" ht="12.75">
      <c r="A320" s="536"/>
      <c r="B320" s="537"/>
      <c r="C320" s="537"/>
      <c r="D320" s="537"/>
      <c r="E320" s="537"/>
      <c r="F320" s="538"/>
      <c r="G320" s="538"/>
      <c r="H320" s="537"/>
      <c r="I320" s="536"/>
      <c r="J320" s="538"/>
      <c r="K320" s="538"/>
      <c r="L320" s="537"/>
      <c r="M320" s="538"/>
    </row>
    <row r="321" spans="1:13" ht="12.75">
      <c r="A321" s="536"/>
      <c r="B321" s="537"/>
      <c r="C321" s="537"/>
      <c r="D321" s="537"/>
      <c r="E321" s="537"/>
      <c r="F321" s="538"/>
      <c r="G321" s="538"/>
      <c r="H321" s="537"/>
      <c r="I321" s="536"/>
      <c r="J321" s="538"/>
      <c r="K321" s="538"/>
      <c r="L321" s="537"/>
      <c r="M321" s="538"/>
    </row>
    <row r="322" spans="1:13" ht="12.75">
      <c r="A322" s="536"/>
      <c r="B322" s="537"/>
      <c r="C322" s="537"/>
      <c r="D322" s="537"/>
      <c r="E322" s="537"/>
      <c r="F322" s="538"/>
      <c r="G322" s="538"/>
      <c r="H322" s="537"/>
      <c r="I322" s="536"/>
      <c r="J322" s="538"/>
      <c r="K322" s="538"/>
      <c r="L322" s="537"/>
      <c r="M322" s="538"/>
    </row>
    <row r="323" spans="1:13" ht="12.75">
      <c r="A323" s="536"/>
      <c r="B323" s="537"/>
      <c r="C323" s="537"/>
      <c r="D323" s="537"/>
      <c r="E323" s="537"/>
      <c r="F323" s="538"/>
      <c r="G323" s="538"/>
      <c r="H323" s="537"/>
      <c r="I323" s="536"/>
      <c r="J323" s="538"/>
      <c r="K323" s="538"/>
      <c r="L323" s="537"/>
      <c r="M323" s="538"/>
    </row>
    <row r="324" spans="1:13" ht="12.75">
      <c r="A324" s="536"/>
      <c r="B324" s="537"/>
      <c r="C324" s="537"/>
      <c r="D324" s="537"/>
      <c r="E324" s="537"/>
      <c r="F324" s="538"/>
      <c r="G324" s="538"/>
      <c r="H324" s="537"/>
      <c r="I324" s="536"/>
      <c r="J324" s="538"/>
      <c r="K324" s="538"/>
      <c r="L324" s="537"/>
      <c r="M324" s="538"/>
    </row>
    <row r="325" spans="1:13" ht="12.75">
      <c r="A325" s="536"/>
      <c r="B325" s="537"/>
      <c r="C325" s="537"/>
      <c r="D325" s="537"/>
      <c r="E325" s="537"/>
      <c r="F325" s="538"/>
      <c r="G325" s="538"/>
      <c r="H325" s="537"/>
      <c r="I325" s="536"/>
      <c r="J325" s="538"/>
      <c r="K325" s="538"/>
      <c r="L325" s="537"/>
      <c r="M325" s="538"/>
    </row>
    <row r="326" spans="1:13" ht="12.75">
      <c r="A326" s="536"/>
      <c r="B326" s="537"/>
      <c r="C326" s="537"/>
      <c r="D326" s="537"/>
      <c r="E326" s="537"/>
      <c r="F326" s="538"/>
      <c r="G326" s="538"/>
      <c r="H326" s="537"/>
      <c r="I326" s="536"/>
      <c r="J326" s="538"/>
      <c r="K326" s="538"/>
      <c r="L326" s="537"/>
      <c r="M326" s="538"/>
    </row>
    <row r="327" spans="1:13" ht="12.75">
      <c r="A327" s="536"/>
      <c r="B327" s="537"/>
      <c r="C327" s="537"/>
      <c r="D327" s="537"/>
      <c r="E327" s="537"/>
      <c r="F327" s="538"/>
      <c r="G327" s="538"/>
      <c r="H327" s="537"/>
      <c r="I327" s="536"/>
      <c r="J327" s="538"/>
      <c r="K327" s="538"/>
      <c r="L327" s="537"/>
      <c r="M327" s="538"/>
    </row>
    <row r="328" spans="1:13" ht="12.75">
      <c r="A328" s="536"/>
      <c r="B328" s="537"/>
      <c r="C328" s="537"/>
      <c r="D328" s="537"/>
      <c r="E328" s="537"/>
      <c r="F328" s="538"/>
      <c r="G328" s="538"/>
      <c r="H328" s="537"/>
      <c r="I328" s="536"/>
      <c r="J328" s="538"/>
      <c r="K328" s="538"/>
      <c r="L328" s="537"/>
      <c r="M328" s="538"/>
    </row>
    <row r="329" spans="1:13" ht="12.75">
      <c r="A329" s="536"/>
      <c r="B329" s="537"/>
      <c r="C329" s="537"/>
      <c r="D329" s="537"/>
      <c r="E329" s="537"/>
      <c r="F329" s="538"/>
      <c r="G329" s="538"/>
      <c r="H329" s="537"/>
      <c r="I329" s="536"/>
      <c r="J329" s="538"/>
      <c r="K329" s="538"/>
      <c r="L329" s="537"/>
      <c r="M329" s="538"/>
    </row>
    <row r="330" spans="1:13" ht="12.75">
      <c r="A330" s="536"/>
      <c r="B330" s="537"/>
      <c r="C330" s="537"/>
      <c r="D330" s="537"/>
      <c r="E330" s="537"/>
      <c r="F330" s="538"/>
      <c r="G330" s="538"/>
      <c r="H330" s="537"/>
      <c r="I330" s="536"/>
      <c r="J330" s="538"/>
      <c r="K330" s="538"/>
      <c r="L330" s="537"/>
      <c r="M330" s="538"/>
    </row>
    <row r="331" spans="1:13" ht="12.75">
      <c r="A331" s="536"/>
      <c r="B331" s="537"/>
      <c r="C331" s="537"/>
      <c r="D331" s="537"/>
      <c r="E331" s="537"/>
      <c r="F331" s="538"/>
      <c r="G331" s="538"/>
      <c r="H331" s="537"/>
      <c r="I331" s="536"/>
      <c r="J331" s="538"/>
      <c r="K331" s="538"/>
      <c r="L331" s="537"/>
      <c r="M331" s="538"/>
    </row>
    <row r="332" spans="1:13" ht="12.75">
      <c r="A332" s="536"/>
      <c r="B332" s="537"/>
      <c r="C332" s="537"/>
      <c r="D332" s="537"/>
      <c r="E332" s="537"/>
      <c r="F332" s="538"/>
      <c r="G332" s="538"/>
      <c r="H332" s="537"/>
      <c r="I332" s="536"/>
      <c r="J332" s="538"/>
      <c r="K332" s="538"/>
      <c r="L332" s="537"/>
      <c r="M332" s="538"/>
    </row>
    <row r="333" spans="1:13" ht="12.75">
      <c r="A333" s="536"/>
      <c r="B333" s="537"/>
      <c r="C333" s="537"/>
      <c r="D333" s="537"/>
      <c r="E333" s="537"/>
      <c r="F333" s="538"/>
      <c r="G333" s="538"/>
      <c r="H333" s="537"/>
      <c r="I333" s="536"/>
      <c r="J333" s="538"/>
      <c r="K333" s="538"/>
      <c r="L333" s="537"/>
      <c r="M333" s="538"/>
    </row>
    <row r="334" spans="1:13" ht="12.75">
      <c r="A334" s="536"/>
      <c r="B334" s="537"/>
      <c r="C334" s="537"/>
      <c r="D334" s="537"/>
      <c r="E334" s="537"/>
      <c r="F334" s="538"/>
      <c r="G334" s="538"/>
      <c r="H334" s="537"/>
      <c r="I334" s="536"/>
      <c r="J334" s="538"/>
      <c r="K334" s="538"/>
      <c r="L334" s="537"/>
      <c r="M334" s="538"/>
    </row>
    <row r="335" spans="1:13" ht="12.75">
      <c r="A335" s="536"/>
      <c r="B335" s="537"/>
      <c r="C335" s="537"/>
      <c r="D335" s="537"/>
      <c r="E335" s="537"/>
      <c r="F335" s="538"/>
      <c r="G335" s="538"/>
      <c r="H335" s="537"/>
      <c r="I335" s="536"/>
      <c r="J335" s="538"/>
      <c r="K335" s="538"/>
      <c r="L335" s="537"/>
      <c r="M335" s="538"/>
    </row>
    <row r="336" spans="1:13" ht="12.75">
      <c r="A336" s="536"/>
      <c r="B336" s="537"/>
      <c r="C336" s="537"/>
      <c r="D336" s="537"/>
      <c r="E336" s="537"/>
      <c r="F336" s="538"/>
      <c r="G336" s="538"/>
      <c r="H336" s="537"/>
      <c r="I336" s="536"/>
      <c r="J336" s="538"/>
      <c r="K336" s="538"/>
      <c r="L336" s="537"/>
      <c r="M336" s="538"/>
    </row>
    <row r="337" spans="1:13" ht="12.75">
      <c r="A337" s="536"/>
      <c r="B337" s="537"/>
      <c r="C337" s="537"/>
      <c r="D337" s="537"/>
      <c r="E337" s="537"/>
      <c r="F337" s="538"/>
      <c r="G337" s="538"/>
      <c r="H337" s="537"/>
      <c r="I337" s="536"/>
      <c r="J337" s="538"/>
      <c r="K337" s="538"/>
      <c r="L337" s="537"/>
      <c r="M337" s="538"/>
    </row>
    <row r="338" spans="1:13" ht="12.75">
      <c r="A338" s="536"/>
      <c r="B338" s="537"/>
      <c r="C338" s="537"/>
      <c r="D338" s="537"/>
      <c r="E338" s="537"/>
      <c r="F338" s="538"/>
      <c r="G338" s="538"/>
      <c r="H338" s="537"/>
      <c r="I338" s="536"/>
      <c r="J338" s="538"/>
      <c r="K338" s="538"/>
      <c r="L338" s="537"/>
      <c r="M338" s="538"/>
    </row>
    <row r="339" spans="1:13" ht="12.75">
      <c r="A339" s="536"/>
      <c r="B339" s="537"/>
      <c r="C339" s="537"/>
      <c r="D339" s="537"/>
      <c r="E339" s="537"/>
      <c r="F339" s="538"/>
      <c r="G339" s="538"/>
      <c r="H339" s="537"/>
      <c r="I339" s="536"/>
      <c r="J339" s="538"/>
      <c r="K339" s="538"/>
      <c r="L339" s="537"/>
      <c r="M339" s="538"/>
    </row>
    <row r="340" spans="1:13" ht="12.75">
      <c r="A340" s="536"/>
      <c r="B340" s="537"/>
      <c r="C340" s="537"/>
      <c r="D340" s="537"/>
      <c r="E340" s="537"/>
      <c r="F340" s="538"/>
      <c r="G340" s="538"/>
      <c r="H340" s="537"/>
      <c r="I340" s="536"/>
      <c r="J340" s="538"/>
      <c r="K340" s="538"/>
      <c r="L340" s="537"/>
      <c r="M340" s="538"/>
    </row>
    <row r="341" spans="1:13" ht="12.75">
      <c r="A341" s="536"/>
      <c r="B341" s="537"/>
      <c r="C341" s="537"/>
      <c r="D341" s="537"/>
      <c r="E341" s="537"/>
      <c r="F341" s="538"/>
      <c r="G341" s="538"/>
      <c r="H341" s="537"/>
      <c r="I341" s="536"/>
      <c r="J341" s="538"/>
      <c r="K341" s="538"/>
      <c r="L341" s="537"/>
      <c r="M341" s="538"/>
    </row>
    <row r="342" spans="1:13" ht="12.75">
      <c r="A342" s="536"/>
      <c r="B342" s="537"/>
      <c r="C342" s="537"/>
      <c r="D342" s="537"/>
      <c r="E342" s="537"/>
      <c r="F342" s="538"/>
      <c r="G342" s="538"/>
      <c r="H342" s="537"/>
      <c r="I342" s="536"/>
      <c r="J342" s="538"/>
      <c r="K342" s="538"/>
      <c r="L342" s="537"/>
      <c r="M342" s="538"/>
    </row>
    <row r="343" spans="1:13" ht="12.75">
      <c r="A343" s="536"/>
      <c r="B343" s="537"/>
      <c r="C343" s="537"/>
      <c r="D343" s="537"/>
      <c r="E343" s="537"/>
      <c r="F343" s="538"/>
      <c r="G343" s="538"/>
      <c r="H343" s="537"/>
      <c r="I343" s="536"/>
      <c r="J343" s="538"/>
      <c r="K343" s="538"/>
      <c r="L343" s="537"/>
      <c r="M343" s="538"/>
    </row>
    <row r="344" spans="1:13" ht="12.75">
      <c r="A344" s="536"/>
      <c r="B344" s="537"/>
      <c r="C344" s="537"/>
      <c r="D344" s="537"/>
      <c r="E344" s="537"/>
      <c r="F344" s="538"/>
      <c r="G344" s="538"/>
      <c r="H344" s="537"/>
      <c r="I344" s="536"/>
      <c r="J344" s="538"/>
      <c r="K344" s="538"/>
      <c r="L344" s="537"/>
      <c r="M344" s="538"/>
    </row>
    <row r="345" spans="1:13" ht="12.75">
      <c r="A345" s="536"/>
      <c r="B345" s="537"/>
      <c r="C345" s="537"/>
      <c r="D345" s="537"/>
      <c r="E345" s="537"/>
      <c r="F345" s="538"/>
      <c r="G345" s="538"/>
      <c r="H345" s="537"/>
      <c r="I345" s="536"/>
      <c r="J345" s="538"/>
      <c r="K345" s="538"/>
      <c r="L345" s="537"/>
      <c r="M345" s="538"/>
    </row>
    <row r="346" spans="1:13" ht="12.75">
      <c r="A346" s="536"/>
      <c r="B346" s="537"/>
      <c r="C346" s="537"/>
      <c r="D346" s="537"/>
      <c r="E346" s="537"/>
      <c r="F346" s="538"/>
      <c r="G346" s="538"/>
      <c r="H346" s="537"/>
      <c r="I346" s="536"/>
      <c r="J346" s="538"/>
      <c r="K346" s="538"/>
      <c r="L346" s="537"/>
      <c r="M346" s="538"/>
    </row>
    <row r="347" spans="1:13" ht="12.75">
      <c r="A347" s="536"/>
      <c r="B347" s="537"/>
      <c r="C347" s="537"/>
      <c r="D347" s="537"/>
      <c r="E347" s="537"/>
      <c r="F347" s="538"/>
      <c r="G347" s="538"/>
      <c r="H347" s="537"/>
      <c r="I347" s="536"/>
      <c r="J347" s="538"/>
      <c r="K347" s="538"/>
      <c r="L347" s="537"/>
      <c r="M347" s="538"/>
    </row>
    <row r="348" spans="1:13" ht="12.75">
      <c r="A348" s="536"/>
      <c r="B348" s="537"/>
      <c r="C348" s="537"/>
      <c r="D348" s="537"/>
      <c r="E348" s="537"/>
      <c r="F348" s="538"/>
      <c r="G348" s="538"/>
      <c r="H348" s="537"/>
      <c r="I348" s="536"/>
      <c r="J348" s="538"/>
      <c r="K348" s="538"/>
      <c r="L348" s="537"/>
      <c r="M348" s="538"/>
    </row>
    <row r="349" spans="1:13" ht="12.75">
      <c r="A349" s="536"/>
      <c r="B349" s="537"/>
      <c r="C349" s="537"/>
      <c r="D349" s="537"/>
      <c r="E349" s="537"/>
      <c r="F349" s="538"/>
      <c r="G349" s="538"/>
      <c r="H349" s="537"/>
      <c r="I349" s="536"/>
      <c r="J349" s="538"/>
      <c r="K349" s="538"/>
      <c r="L349" s="537"/>
      <c r="M349" s="538"/>
    </row>
    <row r="350" spans="1:13" ht="12.75">
      <c r="A350" s="536"/>
      <c r="B350" s="537"/>
      <c r="C350" s="537"/>
      <c r="D350" s="537"/>
      <c r="E350" s="537"/>
      <c r="F350" s="538"/>
      <c r="G350" s="538"/>
      <c r="H350" s="537"/>
      <c r="I350" s="536"/>
      <c r="J350" s="538"/>
      <c r="K350" s="538"/>
      <c r="L350" s="537"/>
      <c r="M350" s="538"/>
    </row>
    <row r="351" spans="1:13" ht="12.75">
      <c r="A351" s="536"/>
      <c r="B351" s="537"/>
      <c r="C351" s="537"/>
      <c r="D351" s="537"/>
      <c r="E351" s="537"/>
      <c r="F351" s="538"/>
      <c r="G351" s="538"/>
      <c r="H351" s="537"/>
      <c r="I351" s="536"/>
      <c r="J351" s="538"/>
      <c r="K351" s="538"/>
      <c r="L351" s="537"/>
      <c r="M351" s="538"/>
    </row>
    <row r="352" spans="1:13" ht="12.75">
      <c r="A352" s="536"/>
      <c r="B352" s="537"/>
      <c r="C352" s="537"/>
      <c r="D352" s="537"/>
      <c r="E352" s="537"/>
      <c r="F352" s="538"/>
      <c r="G352" s="538"/>
      <c r="H352" s="537"/>
      <c r="I352" s="536"/>
      <c r="J352" s="538"/>
      <c r="K352" s="538"/>
      <c r="L352" s="537"/>
      <c r="M352" s="538"/>
    </row>
    <row r="353" spans="1:13" ht="12.75">
      <c r="A353" s="536"/>
      <c r="B353" s="537"/>
      <c r="C353" s="537"/>
      <c r="D353" s="537"/>
      <c r="E353" s="537"/>
      <c r="F353" s="538"/>
      <c r="G353" s="538"/>
      <c r="H353" s="537"/>
      <c r="I353" s="536"/>
      <c r="J353" s="538"/>
      <c r="K353" s="538"/>
      <c r="L353" s="537"/>
      <c r="M353" s="538"/>
    </row>
    <row r="354" spans="1:13" ht="12.75">
      <c r="A354" s="536"/>
      <c r="B354" s="537"/>
      <c r="C354" s="537"/>
      <c r="D354" s="537"/>
      <c r="E354" s="537"/>
      <c r="F354" s="538"/>
      <c r="G354" s="538"/>
      <c r="H354" s="537"/>
      <c r="I354" s="536"/>
      <c r="J354" s="538"/>
      <c r="K354" s="538"/>
      <c r="L354" s="537"/>
      <c r="M354" s="538"/>
    </row>
    <row r="355" spans="1:13" ht="12.75">
      <c r="A355" s="536"/>
      <c r="B355" s="537"/>
      <c r="C355" s="537"/>
      <c r="D355" s="537"/>
      <c r="E355" s="537"/>
      <c r="F355" s="538"/>
      <c r="G355" s="538"/>
      <c r="H355" s="537"/>
      <c r="I355" s="536"/>
      <c r="J355" s="538"/>
      <c r="K355" s="538"/>
      <c r="L355" s="537"/>
      <c r="M355" s="538"/>
    </row>
    <row r="356" spans="1:13" ht="12.75">
      <c r="A356" s="536"/>
      <c r="B356" s="537"/>
      <c r="C356" s="537"/>
      <c r="D356" s="537"/>
      <c r="E356" s="537"/>
      <c r="F356" s="538"/>
      <c r="G356" s="538"/>
      <c r="H356" s="537"/>
      <c r="I356" s="536"/>
      <c r="J356" s="538"/>
      <c r="K356" s="538"/>
      <c r="L356" s="537"/>
      <c r="M356" s="538"/>
    </row>
    <row r="357" spans="1:13" ht="12.75">
      <c r="A357" s="536"/>
      <c r="B357" s="537"/>
      <c r="C357" s="537"/>
      <c r="D357" s="537"/>
      <c r="E357" s="537"/>
      <c r="F357" s="538"/>
      <c r="G357" s="538"/>
      <c r="H357" s="537"/>
      <c r="I357" s="536"/>
      <c r="J357" s="538"/>
      <c r="K357" s="538"/>
      <c r="L357" s="537"/>
      <c r="M357" s="538"/>
    </row>
    <row r="358" spans="1:13" ht="12.75">
      <c r="A358" s="536"/>
      <c r="B358" s="537"/>
      <c r="C358" s="537"/>
      <c r="D358" s="537"/>
      <c r="E358" s="537"/>
      <c r="F358" s="538"/>
      <c r="G358" s="538"/>
      <c r="H358" s="537"/>
      <c r="I358" s="536"/>
      <c r="J358" s="538"/>
      <c r="K358" s="538"/>
      <c r="L358" s="537"/>
      <c r="M358" s="538"/>
    </row>
    <row r="359" spans="1:13" ht="12.75">
      <c r="A359" s="536"/>
      <c r="B359" s="537"/>
      <c r="C359" s="537"/>
      <c r="D359" s="537"/>
      <c r="E359" s="537"/>
      <c r="F359" s="538"/>
      <c r="G359" s="538"/>
      <c r="H359" s="537"/>
      <c r="I359" s="536"/>
      <c r="J359" s="538"/>
      <c r="K359" s="538"/>
      <c r="L359" s="537"/>
      <c r="M359" s="538"/>
    </row>
    <row r="360" spans="1:13" ht="12.75">
      <c r="A360" s="536"/>
      <c r="B360" s="537"/>
      <c r="C360" s="537"/>
      <c r="D360" s="537"/>
      <c r="E360" s="537"/>
      <c r="F360" s="538"/>
      <c r="G360" s="538"/>
      <c r="H360" s="537"/>
      <c r="I360" s="536"/>
      <c r="J360" s="538"/>
      <c r="K360" s="538"/>
      <c r="L360" s="537"/>
      <c r="M360" s="538"/>
    </row>
    <row r="361" spans="1:13" ht="12.75">
      <c r="A361" s="536"/>
      <c r="B361" s="537"/>
      <c r="C361" s="537"/>
      <c r="D361" s="537"/>
      <c r="E361" s="537"/>
      <c r="F361" s="538"/>
      <c r="G361" s="538"/>
      <c r="H361" s="537"/>
      <c r="I361" s="536"/>
      <c r="J361" s="538"/>
      <c r="K361" s="538"/>
      <c r="L361" s="537"/>
      <c r="M361" s="538"/>
    </row>
    <row r="362" spans="1:13" ht="12.75">
      <c r="A362" s="536"/>
      <c r="B362" s="537"/>
      <c r="C362" s="537"/>
      <c r="D362" s="537"/>
      <c r="E362" s="537"/>
      <c r="F362" s="538"/>
      <c r="G362" s="538"/>
      <c r="H362" s="537"/>
      <c r="I362" s="536"/>
      <c r="J362" s="538"/>
      <c r="K362" s="538"/>
      <c r="L362" s="537"/>
      <c r="M362" s="538"/>
    </row>
    <row r="363" spans="1:13" ht="12.75">
      <c r="A363" s="536"/>
      <c r="B363" s="537"/>
      <c r="C363" s="537"/>
      <c r="D363" s="537"/>
      <c r="E363" s="537"/>
      <c r="F363" s="538"/>
      <c r="G363" s="538"/>
      <c r="H363" s="537"/>
      <c r="I363" s="536"/>
      <c r="J363" s="538"/>
      <c r="K363" s="538"/>
      <c r="L363" s="537"/>
      <c r="M363" s="538"/>
    </row>
    <row r="364" spans="1:13" ht="12.75">
      <c r="A364" s="536"/>
      <c r="B364" s="537"/>
      <c r="C364" s="537"/>
      <c r="D364" s="537"/>
      <c r="E364" s="537"/>
      <c r="F364" s="538"/>
      <c r="G364" s="538"/>
      <c r="H364" s="537"/>
      <c r="I364" s="536"/>
      <c r="J364" s="538"/>
      <c r="K364" s="538"/>
      <c r="L364" s="537"/>
      <c r="M364" s="538"/>
    </row>
    <row r="365" spans="1:13" ht="12.75">
      <c r="A365" s="536"/>
      <c r="B365" s="537"/>
      <c r="C365" s="537"/>
      <c r="D365" s="537"/>
      <c r="E365" s="537"/>
      <c r="F365" s="538"/>
      <c r="G365" s="538"/>
      <c r="H365" s="537"/>
      <c r="I365" s="536"/>
      <c r="J365" s="538"/>
      <c r="K365" s="538"/>
      <c r="L365" s="537"/>
      <c r="M365" s="538"/>
    </row>
    <row r="366" spans="1:13" ht="12.75">
      <c r="A366" s="536"/>
      <c r="B366" s="537"/>
      <c r="C366" s="537"/>
      <c r="D366" s="537"/>
      <c r="E366" s="537"/>
      <c r="F366" s="538"/>
      <c r="G366" s="538"/>
      <c r="H366" s="537"/>
      <c r="I366" s="536"/>
      <c r="J366" s="538"/>
      <c r="K366" s="538"/>
      <c r="L366" s="537"/>
      <c r="M366" s="538"/>
    </row>
    <row r="367" spans="1:13" ht="12.75">
      <c r="A367" s="536"/>
      <c r="B367" s="537"/>
      <c r="C367" s="537"/>
      <c r="D367" s="537"/>
      <c r="E367" s="537"/>
      <c r="F367" s="538"/>
      <c r="G367" s="538"/>
      <c r="H367" s="537"/>
      <c r="I367" s="536"/>
      <c r="J367" s="538"/>
      <c r="K367" s="538"/>
      <c r="L367" s="537"/>
      <c r="M367" s="538"/>
    </row>
    <row r="368" spans="1:13" ht="12.75">
      <c r="A368" s="536"/>
      <c r="B368" s="537"/>
      <c r="C368" s="537"/>
      <c r="D368" s="537"/>
      <c r="E368" s="537"/>
      <c r="F368" s="538"/>
      <c r="G368" s="538"/>
      <c r="H368" s="537"/>
      <c r="I368" s="536"/>
      <c r="J368" s="538"/>
      <c r="K368" s="538"/>
      <c r="L368" s="537"/>
      <c r="M368" s="538"/>
    </row>
    <row r="369" spans="1:13" ht="12.75">
      <c r="A369" s="536"/>
      <c r="B369" s="537"/>
      <c r="C369" s="537"/>
      <c r="D369" s="537"/>
      <c r="E369" s="537"/>
      <c r="F369" s="538"/>
      <c r="G369" s="538"/>
      <c r="H369" s="537"/>
      <c r="I369" s="536"/>
      <c r="J369" s="538"/>
      <c r="K369" s="538"/>
      <c r="L369" s="537"/>
      <c r="M369" s="538"/>
    </row>
    <row r="370" spans="1:13" ht="12.75">
      <c r="A370" s="536"/>
      <c r="B370" s="537"/>
      <c r="C370" s="537"/>
      <c r="D370" s="537"/>
      <c r="E370" s="537"/>
      <c r="F370" s="538"/>
      <c r="G370" s="538"/>
      <c r="H370" s="537"/>
      <c r="I370" s="536"/>
      <c r="J370" s="538"/>
      <c r="K370" s="538"/>
      <c r="L370" s="537"/>
      <c r="M370" s="538"/>
    </row>
    <row r="371" spans="2:13" ht="12.75">
      <c r="B371" s="334"/>
      <c r="C371" s="334"/>
      <c r="D371" s="334"/>
      <c r="E371" s="334"/>
      <c r="F371" s="335"/>
      <c r="G371" s="335"/>
      <c r="H371" s="334"/>
      <c r="I371" s="336"/>
      <c r="J371" s="335"/>
      <c r="K371" s="335"/>
      <c r="L371" s="334"/>
      <c r="M371" s="335"/>
    </row>
    <row r="372" spans="2:13" ht="12.75">
      <c r="B372" s="334"/>
      <c r="C372" s="334"/>
      <c r="D372" s="334"/>
      <c r="E372" s="334"/>
      <c r="F372" s="335"/>
      <c r="G372" s="335"/>
      <c r="H372" s="334"/>
      <c r="I372" s="336"/>
      <c r="J372" s="335"/>
      <c r="K372" s="335"/>
      <c r="L372" s="334"/>
      <c r="M372" s="335"/>
    </row>
    <row r="373" spans="2:13" ht="12.75">
      <c r="B373" s="334"/>
      <c r="C373" s="334"/>
      <c r="D373" s="334"/>
      <c r="E373" s="334"/>
      <c r="F373" s="335"/>
      <c r="G373" s="335"/>
      <c r="H373" s="334"/>
      <c r="I373" s="336"/>
      <c r="J373" s="335"/>
      <c r="K373" s="335"/>
      <c r="L373" s="334"/>
      <c r="M373" s="335"/>
    </row>
    <row r="374" spans="2:13" ht="12.75">
      <c r="B374" s="334"/>
      <c r="C374" s="334"/>
      <c r="D374" s="334"/>
      <c r="E374" s="334"/>
      <c r="F374" s="335"/>
      <c r="G374" s="335"/>
      <c r="H374" s="334"/>
      <c r="I374" s="336"/>
      <c r="J374" s="335"/>
      <c r="K374" s="335"/>
      <c r="L374" s="334"/>
      <c r="M374" s="335"/>
    </row>
  </sheetData>
  <sheetProtection/>
  <mergeCells count="48">
    <mergeCell ref="B11:E11"/>
    <mergeCell ref="L11:M11"/>
    <mergeCell ref="A173:B173"/>
    <mergeCell ref="A174:B174"/>
    <mergeCell ref="A175:M175"/>
    <mergeCell ref="C176:E176"/>
    <mergeCell ref="F176:G176"/>
    <mergeCell ref="C118:E118"/>
    <mergeCell ref="L115:M115"/>
    <mergeCell ref="A115:B115"/>
    <mergeCell ref="F8:G8"/>
    <mergeCell ref="F11:G11"/>
    <mergeCell ref="F61:G61"/>
    <mergeCell ref="I224:M224"/>
    <mergeCell ref="I225:M225"/>
    <mergeCell ref="I226:M226"/>
    <mergeCell ref="H118:I118"/>
    <mergeCell ref="K118:M118"/>
    <mergeCell ref="A117:M117"/>
    <mergeCell ref="F118:G118"/>
    <mergeCell ref="A5:M5"/>
    <mergeCell ref="C61:E61"/>
    <mergeCell ref="K8:M8"/>
    <mergeCell ref="H9:I9"/>
    <mergeCell ref="K9:M9"/>
    <mergeCell ref="K61:M61"/>
    <mergeCell ref="C8:E8"/>
    <mergeCell ref="H8:I8"/>
    <mergeCell ref="A6:M6"/>
    <mergeCell ref="F9:G9"/>
    <mergeCell ref="A1:B1"/>
    <mergeCell ref="A2:B2"/>
    <mergeCell ref="A116:B116"/>
    <mergeCell ref="A4:M4"/>
    <mergeCell ref="A58:B58"/>
    <mergeCell ref="A59:B59"/>
    <mergeCell ref="L58:M58"/>
    <mergeCell ref="A60:M60"/>
    <mergeCell ref="A3:M3"/>
    <mergeCell ref="H61:I61"/>
    <mergeCell ref="H176:I176"/>
    <mergeCell ref="K176:M176"/>
    <mergeCell ref="G138:J138"/>
    <mergeCell ref="G135:J135"/>
    <mergeCell ref="G152:J152"/>
    <mergeCell ref="L173:M173"/>
    <mergeCell ref="G144:J144"/>
    <mergeCell ref="G155:J155"/>
  </mergeCells>
  <printOptions/>
  <pageMargins left="0.75" right="0.5" top="0.75" bottom="0.75" header="0.5" footer="0.5"/>
  <pageSetup horizontalDpi="600" verticalDpi="600" orientation="portrait" scale="80" r:id="rId1"/>
  <rowBreaks count="3" manualBreakCount="3">
    <brk id="57" max="255" man="1"/>
    <brk id="114" max="255" man="1"/>
    <brk id="1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E481"/>
  <sheetViews>
    <sheetView tabSelected="1" zoomScale="75" zoomScaleNormal="75" zoomScaleSheetLayoutView="75" zoomScalePageLayoutView="0" workbookViewId="0" topLeftCell="A215">
      <selection activeCell="C234" sqref="C234"/>
    </sheetView>
  </sheetViews>
  <sheetFormatPr defaultColWidth="9.140625" defaultRowHeight="12.75"/>
  <cols>
    <col min="1" max="1" width="3.8515625" style="9" customWidth="1"/>
    <col min="2" max="3" width="11.7109375" style="9" customWidth="1"/>
    <col min="4" max="7" width="11.7109375" style="21" customWidth="1"/>
    <col min="8" max="8" width="11.7109375" style="9" customWidth="1"/>
    <col min="9" max="9" width="11.7109375" style="21" customWidth="1"/>
    <col min="10" max="11" width="11.7109375" style="9" customWidth="1"/>
    <col min="12" max="12" width="11.7109375" style="161" customWidth="1"/>
    <col min="13" max="13" width="10.7109375" style="539" customWidth="1"/>
    <col min="14" max="15" width="9.140625" style="28" customWidth="1"/>
    <col min="16" max="16" width="11.28125" style="28" customWidth="1"/>
    <col min="17" max="17" width="10.140625" style="28" customWidth="1"/>
    <col min="18" max="18" width="13.00390625" style="28" customWidth="1"/>
    <col min="19" max="19" width="11.00390625" style="28" customWidth="1"/>
    <col min="20" max="20" width="13.7109375" style="28" customWidth="1"/>
    <col min="21" max="21" width="14.421875" style="28" customWidth="1"/>
    <col min="22" max="22" width="10.421875" style="28" customWidth="1"/>
    <col min="23" max="43" width="9.140625" style="28" customWidth="1"/>
    <col min="44" max="16384" width="9.140625" style="9" customWidth="1"/>
  </cols>
  <sheetData>
    <row r="1" spans="1:11" ht="12.75">
      <c r="A1" s="161"/>
      <c r="B1" s="159"/>
      <c r="C1" s="159"/>
      <c r="D1" s="160"/>
      <c r="E1" s="160"/>
      <c r="F1" s="160"/>
      <c r="G1" s="160"/>
      <c r="H1" s="159"/>
      <c r="I1" s="160"/>
      <c r="J1" s="159"/>
      <c r="K1" s="159"/>
    </row>
    <row r="2" spans="1:15" ht="15.75">
      <c r="A2" s="197" t="s">
        <v>449</v>
      </c>
      <c r="B2" s="190"/>
      <c r="C2" s="190"/>
      <c r="D2" s="190"/>
      <c r="E2" s="190"/>
      <c r="F2" s="191"/>
      <c r="G2" s="189"/>
      <c r="H2" s="189"/>
      <c r="I2" s="189"/>
      <c r="J2" s="189"/>
      <c r="K2" s="189"/>
      <c r="L2" s="189"/>
      <c r="M2" s="540"/>
      <c r="N2" s="539"/>
      <c r="O2" s="541"/>
    </row>
    <row r="3" spans="1:15" ht="15">
      <c r="A3" s="161"/>
      <c r="B3" s="171"/>
      <c r="C3" s="171"/>
      <c r="D3" s="172"/>
      <c r="E3" s="172"/>
      <c r="F3" s="172"/>
      <c r="G3" s="172"/>
      <c r="H3" s="171"/>
      <c r="I3" s="172"/>
      <c r="J3" s="171"/>
      <c r="K3" s="171"/>
      <c r="L3" s="166"/>
      <c r="M3" s="542"/>
      <c r="N3" s="539"/>
      <c r="O3" s="541"/>
    </row>
    <row r="4" spans="1:15" ht="15">
      <c r="A4" s="161"/>
      <c r="B4" s="171" t="s">
        <v>380</v>
      </c>
      <c r="C4" s="171"/>
      <c r="D4" s="172"/>
      <c r="E4" s="172"/>
      <c r="F4" s="172"/>
      <c r="G4" s="172"/>
      <c r="H4" s="171"/>
      <c r="I4" s="172"/>
      <c r="J4" s="171"/>
      <c r="K4" s="171"/>
      <c r="L4" s="166"/>
      <c r="M4" s="542"/>
      <c r="N4" s="539"/>
      <c r="O4" s="541"/>
    </row>
    <row r="5" spans="1:15" ht="15">
      <c r="A5" s="161"/>
      <c r="B5" s="166" t="s">
        <v>387</v>
      </c>
      <c r="C5" s="166"/>
      <c r="D5" s="166"/>
      <c r="E5" s="175" t="s">
        <v>3</v>
      </c>
      <c r="F5" s="175" t="s">
        <v>4</v>
      </c>
      <c r="G5" s="175"/>
      <c r="H5" s="175"/>
      <c r="I5" s="166"/>
      <c r="J5" s="175" t="s">
        <v>5</v>
      </c>
      <c r="K5" s="171"/>
      <c r="L5" s="166"/>
      <c r="M5" s="542"/>
      <c r="N5" s="539"/>
      <c r="O5" s="541"/>
    </row>
    <row r="6" spans="1:15" ht="15">
      <c r="A6" s="161"/>
      <c r="B6" s="166"/>
      <c r="C6" s="166" t="s">
        <v>2</v>
      </c>
      <c r="D6" s="166"/>
      <c r="E6" s="175">
        <v>8</v>
      </c>
      <c r="F6" s="175">
        <v>1</v>
      </c>
      <c r="G6" s="175"/>
      <c r="H6" s="175"/>
      <c r="I6" s="166"/>
      <c r="J6" s="213">
        <f>'Rate Classifications'!$J$32*E6*F6</f>
        <v>0</v>
      </c>
      <c r="K6" s="171"/>
      <c r="L6" s="166"/>
      <c r="M6" s="542"/>
      <c r="N6" s="539"/>
      <c r="O6" s="541"/>
    </row>
    <row r="7" spans="1:15" ht="15">
      <c r="A7" s="161"/>
      <c r="B7" s="166"/>
      <c r="C7" s="166" t="s">
        <v>2</v>
      </c>
      <c r="D7" s="166"/>
      <c r="E7" s="175">
        <v>2</v>
      </c>
      <c r="F7" s="175">
        <v>1.5</v>
      </c>
      <c r="G7" s="175"/>
      <c r="H7" s="175"/>
      <c r="I7" s="166"/>
      <c r="J7" s="213">
        <f>'Rate Classifications'!$J$32*E7*F7</f>
        <v>0</v>
      </c>
      <c r="K7" s="171"/>
      <c r="L7" s="166"/>
      <c r="M7" s="542"/>
      <c r="N7" s="539"/>
      <c r="O7" s="541"/>
    </row>
    <row r="8" spans="1:15" ht="15">
      <c r="A8" s="161"/>
      <c r="B8" s="166"/>
      <c r="C8" s="166"/>
      <c r="D8" s="175"/>
      <c r="E8" s="175"/>
      <c r="F8" s="175"/>
      <c r="G8" s="175"/>
      <c r="H8" s="166"/>
      <c r="I8" s="175"/>
      <c r="J8" s="216"/>
      <c r="K8" s="171"/>
      <c r="L8" s="166"/>
      <c r="M8" s="542"/>
      <c r="N8" s="539"/>
      <c r="O8" s="543"/>
    </row>
    <row r="9" spans="1:15" ht="15">
      <c r="A9" s="161"/>
      <c r="B9" s="171" t="s">
        <v>388</v>
      </c>
      <c r="C9" s="166"/>
      <c r="D9" s="166"/>
      <c r="E9" s="175"/>
      <c r="F9" s="175"/>
      <c r="G9" s="175"/>
      <c r="H9" s="175"/>
      <c r="I9" s="166"/>
      <c r="J9" s="216"/>
      <c r="K9" s="171"/>
      <c r="L9" s="166"/>
      <c r="M9" s="542"/>
      <c r="N9" s="539"/>
      <c r="O9" s="543"/>
    </row>
    <row r="10" spans="1:15" ht="15">
      <c r="A10" s="161"/>
      <c r="B10" s="171"/>
      <c r="C10" s="166" t="s">
        <v>2</v>
      </c>
      <c r="D10" s="166"/>
      <c r="E10" s="175">
        <v>8</v>
      </c>
      <c r="F10" s="175">
        <v>1</v>
      </c>
      <c r="G10" s="175"/>
      <c r="H10" s="175"/>
      <c r="I10" s="166"/>
      <c r="J10" s="213">
        <f>'Rate Classifications'!$L$32*E10*F10</f>
        <v>0</v>
      </c>
      <c r="K10" s="171"/>
      <c r="L10" s="166"/>
      <c r="M10" s="542"/>
      <c r="N10" s="539"/>
      <c r="O10" s="541"/>
    </row>
    <row r="11" spans="1:15" ht="15">
      <c r="A11" s="161"/>
      <c r="B11" s="171"/>
      <c r="C11" s="166" t="s">
        <v>2</v>
      </c>
      <c r="D11" s="166"/>
      <c r="E11" s="175">
        <v>2</v>
      </c>
      <c r="F11" s="175">
        <v>1.5</v>
      </c>
      <c r="G11" s="175"/>
      <c r="H11" s="175"/>
      <c r="I11" s="166"/>
      <c r="J11" s="213">
        <f>'Rate Classifications'!$L$32*E11*F11</f>
        <v>0</v>
      </c>
      <c r="K11" s="171"/>
      <c r="L11" s="166"/>
      <c r="M11" s="542"/>
      <c r="N11" s="539"/>
      <c r="O11" s="541"/>
    </row>
    <row r="12" spans="1:15" ht="15">
      <c r="A12" s="161"/>
      <c r="B12" s="171"/>
      <c r="C12" s="166"/>
      <c r="D12" s="175"/>
      <c r="E12" s="175"/>
      <c r="F12" s="175"/>
      <c r="G12" s="208"/>
      <c r="H12" s="207"/>
      <c r="I12" s="208"/>
      <c r="J12" s="211"/>
      <c r="K12" s="207"/>
      <c r="L12" s="166"/>
      <c r="M12" s="542"/>
      <c r="N12" s="539"/>
      <c r="O12" s="543"/>
    </row>
    <row r="13" spans="1:15" ht="15">
      <c r="A13" s="161"/>
      <c r="B13" s="171"/>
      <c r="C13" s="171"/>
      <c r="D13" s="172"/>
      <c r="E13" s="172"/>
      <c r="F13" s="172"/>
      <c r="G13" s="172"/>
      <c r="H13" s="166"/>
      <c r="I13" s="172" t="s">
        <v>5</v>
      </c>
      <c r="J13" s="212">
        <f>SUM(J6:J7,J10:J11)</f>
        <v>0</v>
      </c>
      <c r="K13" s="182" t="s">
        <v>8</v>
      </c>
      <c r="L13" s="166"/>
      <c r="M13" s="542"/>
      <c r="N13" s="539"/>
      <c r="O13" s="541"/>
    </row>
    <row r="14" spans="1:15" ht="15">
      <c r="A14" s="161"/>
      <c r="B14" s="171"/>
      <c r="C14" s="171"/>
      <c r="D14" s="172"/>
      <c r="E14" s="172"/>
      <c r="F14" s="172"/>
      <c r="G14" s="172"/>
      <c r="H14" s="166"/>
      <c r="I14" s="171"/>
      <c r="J14" s="212"/>
      <c r="K14" s="182"/>
      <c r="L14" s="166"/>
      <c r="M14" s="542"/>
      <c r="N14" s="539"/>
      <c r="O14" s="541"/>
    </row>
    <row r="15" spans="1:15" ht="15">
      <c r="A15" s="161"/>
      <c r="B15" s="819" t="s">
        <v>381</v>
      </c>
      <c r="C15" s="820"/>
      <c r="D15" s="820"/>
      <c r="E15" s="820"/>
      <c r="F15" s="172"/>
      <c r="G15" s="172"/>
      <c r="H15" s="171"/>
      <c r="I15" s="172"/>
      <c r="J15" s="210"/>
      <c r="K15" s="182"/>
      <c r="L15" s="166"/>
      <c r="M15" s="542"/>
      <c r="N15" s="539"/>
      <c r="O15" s="539"/>
    </row>
    <row r="16" spans="1:15" ht="15">
      <c r="A16" s="161"/>
      <c r="B16" s="171" t="s">
        <v>389</v>
      </c>
      <c r="C16" s="171"/>
      <c r="D16" s="171"/>
      <c r="E16" s="172" t="s">
        <v>10</v>
      </c>
      <c r="F16" s="172" t="s">
        <v>11</v>
      </c>
      <c r="G16" s="172"/>
      <c r="H16" s="172"/>
      <c r="I16" s="171"/>
      <c r="J16" s="210"/>
      <c r="K16" s="182"/>
      <c r="L16" s="228"/>
      <c r="M16" s="544"/>
      <c r="N16" s="545"/>
      <c r="O16" s="545"/>
    </row>
    <row r="17" spans="1:15" ht="15">
      <c r="A17" s="161"/>
      <c r="B17" s="171"/>
      <c r="C17" s="171"/>
      <c r="D17" s="171"/>
      <c r="E17" s="172">
        <v>2</v>
      </c>
      <c r="F17" s="172" t="s">
        <v>142</v>
      </c>
      <c r="G17" s="172"/>
      <c r="H17" s="172"/>
      <c r="I17" s="171"/>
      <c r="J17" s="212">
        <f>E17*'Rate Classifications'!F35</f>
        <v>60</v>
      </c>
      <c r="K17" s="182"/>
      <c r="L17" s="228"/>
      <c r="M17" s="544"/>
      <c r="N17" s="545"/>
      <c r="O17" s="545"/>
    </row>
    <row r="18" spans="1:15" ht="15">
      <c r="A18" s="161"/>
      <c r="B18" s="171"/>
      <c r="C18" s="171"/>
      <c r="D18" s="171"/>
      <c r="E18" s="172"/>
      <c r="F18" s="172"/>
      <c r="G18" s="172"/>
      <c r="H18" s="172"/>
      <c r="I18" s="171"/>
      <c r="J18" s="210"/>
      <c r="K18" s="182"/>
      <c r="L18" s="166"/>
      <c r="M18" s="542"/>
      <c r="N18" s="539"/>
      <c r="O18" s="539"/>
    </row>
    <row r="19" spans="1:15" ht="15">
      <c r="A19" s="161"/>
      <c r="B19" s="171" t="s">
        <v>390</v>
      </c>
      <c r="C19" s="171"/>
      <c r="D19" s="171"/>
      <c r="E19" s="172" t="s">
        <v>13</v>
      </c>
      <c r="F19" s="172" t="s">
        <v>14</v>
      </c>
      <c r="G19" s="172" t="s">
        <v>15</v>
      </c>
      <c r="H19" s="172"/>
      <c r="I19" s="171"/>
      <c r="J19" s="210"/>
      <c r="K19" s="182"/>
      <c r="L19" s="166"/>
      <c r="M19" s="542"/>
      <c r="N19" s="539"/>
      <c r="O19" s="546"/>
    </row>
    <row r="20" spans="1:15" ht="15">
      <c r="A20" s="161"/>
      <c r="B20" s="171"/>
      <c r="C20" s="171"/>
      <c r="D20" s="171"/>
      <c r="E20" s="475">
        <v>2</v>
      </c>
      <c r="F20" s="172" t="s">
        <v>142</v>
      </c>
      <c r="G20" s="172">
        <v>1</v>
      </c>
      <c r="H20" s="172"/>
      <c r="I20" s="171"/>
      <c r="J20" s="212">
        <f>E20*'Rate Classifications'!F36*G20</f>
        <v>150</v>
      </c>
      <c r="K20" s="182"/>
      <c r="L20" s="166"/>
      <c r="M20" s="542"/>
      <c r="N20" s="539"/>
      <c r="O20" s="546"/>
    </row>
    <row r="21" spans="1:15" ht="15">
      <c r="A21" s="161"/>
      <c r="B21" s="171"/>
      <c r="C21" s="166"/>
      <c r="D21" s="166"/>
      <c r="E21" s="175"/>
      <c r="F21" s="175"/>
      <c r="G21" s="208"/>
      <c r="H21" s="208"/>
      <c r="I21" s="207"/>
      <c r="J21" s="211"/>
      <c r="K21" s="215"/>
      <c r="L21" s="166"/>
      <c r="M21" s="542"/>
      <c r="N21" s="539"/>
      <c r="O21" s="546"/>
    </row>
    <row r="22" spans="1:15" ht="15">
      <c r="A22" s="161"/>
      <c r="B22" s="171"/>
      <c r="C22" s="171"/>
      <c r="D22" s="171"/>
      <c r="E22" s="172"/>
      <c r="F22" s="172"/>
      <c r="G22" s="172"/>
      <c r="H22" s="172"/>
      <c r="I22" s="188" t="s">
        <v>5</v>
      </c>
      <c r="J22" s="212">
        <f>J17+J20</f>
        <v>210</v>
      </c>
      <c r="K22" s="182" t="s">
        <v>8</v>
      </c>
      <c r="L22" s="166"/>
      <c r="M22" s="542"/>
      <c r="N22" s="539"/>
      <c r="O22" s="546"/>
    </row>
    <row r="23" spans="1:15" ht="15">
      <c r="A23" s="161"/>
      <c r="B23" s="171"/>
      <c r="C23" s="171"/>
      <c r="D23" s="171"/>
      <c r="E23" s="172"/>
      <c r="F23" s="172"/>
      <c r="G23" s="172"/>
      <c r="H23" s="172"/>
      <c r="I23" s="188"/>
      <c r="J23" s="212"/>
      <c r="K23" s="182"/>
      <c r="L23" s="166"/>
      <c r="M23" s="542"/>
      <c r="N23" s="539"/>
      <c r="O23" s="546"/>
    </row>
    <row r="24" spans="1:15" ht="15">
      <c r="A24" s="161"/>
      <c r="B24" s="171" t="s">
        <v>382</v>
      </c>
      <c r="C24" s="171"/>
      <c r="D24" s="172"/>
      <c r="E24" s="172"/>
      <c r="F24" s="172"/>
      <c r="G24" s="172"/>
      <c r="H24" s="171"/>
      <c r="I24" s="188"/>
      <c r="J24" s="210"/>
      <c r="K24" s="182"/>
      <c r="L24" s="166"/>
      <c r="M24" s="542"/>
      <c r="N24" s="539"/>
      <c r="O24" s="546"/>
    </row>
    <row r="25" spans="1:15" ht="15">
      <c r="A25" s="161"/>
      <c r="B25" s="171" t="s">
        <v>391</v>
      </c>
      <c r="C25" s="171"/>
      <c r="D25" s="171"/>
      <c r="E25" s="172" t="s">
        <v>16</v>
      </c>
      <c r="F25" s="172" t="s">
        <v>17</v>
      </c>
      <c r="G25" s="172" t="s">
        <v>18</v>
      </c>
      <c r="H25" s="172"/>
      <c r="I25" s="188"/>
      <c r="J25" s="210"/>
      <c r="K25" s="182"/>
      <c r="L25" s="166"/>
      <c r="M25" s="542"/>
      <c r="N25" s="539"/>
      <c r="O25" s="546"/>
    </row>
    <row r="26" spans="1:15" ht="15">
      <c r="A26" s="161"/>
      <c r="B26" s="171"/>
      <c r="C26" s="171"/>
      <c r="D26" s="171"/>
      <c r="E26" s="476">
        <v>30</v>
      </c>
      <c r="F26" s="172" t="s">
        <v>142</v>
      </c>
      <c r="G26" s="172">
        <v>1</v>
      </c>
      <c r="H26" s="172"/>
      <c r="I26" s="188"/>
      <c r="J26" s="212">
        <f>E26*'Rate Classifications'!F38*G26</f>
        <v>17.4</v>
      </c>
      <c r="K26" s="182"/>
      <c r="L26" s="166"/>
      <c r="M26" s="542"/>
      <c r="N26" s="539"/>
      <c r="O26" s="546"/>
    </row>
    <row r="27" spans="1:15" ht="15">
      <c r="A27" s="161"/>
      <c r="B27" s="171"/>
      <c r="C27" s="171"/>
      <c r="D27" s="171"/>
      <c r="E27" s="172"/>
      <c r="F27" s="172"/>
      <c r="G27" s="172"/>
      <c r="H27" s="172"/>
      <c r="I27" s="188"/>
      <c r="J27" s="210"/>
      <c r="K27" s="182"/>
      <c r="L27" s="166"/>
      <c r="M27" s="542"/>
      <c r="N27" s="539"/>
      <c r="O27" s="546"/>
    </row>
    <row r="28" spans="1:13" ht="15">
      <c r="A28" s="161"/>
      <c r="B28" s="171" t="s">
        <v>393</v>
      </c>
      <c r="C28" s="161"/>
      <c r="D28" s="171"/>
      <c r="E28" s="172" t="s">
        <v>19</v>
      </c>
      <c r="F28" s="172" t="s">
        <v>20</v>
      </c>
      <c r="G28" s="172"/>
      <c r="H28" s="172"/>
      <c r="I28" s="188"/>
      <c r="J28" s="210"/>
      <c r="K28" s="182"/>
      <c r="L28" s="166"/>
      <c r="M28" s="542"/>
    </row>
    <row r="29" spans="1:13" ht="15">
      <c r="A29" s="161"/>
      <c r="B29" s="171"/>
      <c r="C29" s="171"/>
      <c r="D29" s="171"/>
      <c r="E29" s="398">
        <f>'Rate Classifications'!F39</f>
        <v>100</v>
      </c>
      <c r="F29" s="172">
        <v>10</v>
      </c>
      <c r="G29" s="172"/>
      <c r="H29" s="172"/>
      <c r="I29" s="188"/>
      <c r="J29" s="212">
        <f>E29*F29</f>
        <v>1000</v>
      </c>
      <c r="K29" s="182"/>
      <c r="L29" s="166"/>
      <c r="M29" s="542"/>
    </row>
    <row r="30" spans="1:13" ht="15">
      <c r="A30" s="161"/>
      <c r="B30" s="171"/>
      <c r="C30" s="171"/>
      <c r="D30" s="171" t="s">
        <v>104</v>
      </c>
      <c r="E30" s="172"/>
      <c r="F30" s="172"/>
      <c r="G30" s="172"/>
      <c r="H30" s="172"/>
      <c r="I30" s="188"/>
      <c r="J30" s="210"/>
      <c r="K30" s="182"/>
      <c r="L30" s="166"/>
      <c r="M30" s="542"/>
    </row>
    <row r="31" spans="1:13" ht="15">
      <c r="A31" s="161"/>
      <c r="B31" s="171" t="s">
        <v>392</v>
      </c>
      <c r="C31" s="171"/>
      <c r="D31" s="171"/>
      <c r="E31" s="172"/>
      <c r="F31" s="172"/>
      <c r="G31" s="172" t="s">
        <v>21</v>
      </c>
      <c r="H31" s="172"/>
      <c r="I31" s="188"/>
      <c r="J31" s="210"/>
      <c r="K31" s="182"/>
      <c r="L31" s="166"/>
      <c r="M31" s="542"/>
    </row>
    <row r="32" spans="1:13" ht="15">
      <c r="A32" s="161"/>
      <c r="B32" s="171"/>
      <c r="C32" s="171"/>
      <c r="D32" s="171"/>
      <c r="E32" s="173">
        <f>'Rate Classifications'!F40</f>
        <v>4.25</v>
      </c>
      <c r="F32" s="172">
        <v>10</v>
      </c>
      <c r="G32" s="476">
        <v>2</v>
      </c>
      <c r="H32" s="172"/>
      <c r="I32" s="188"/>
      <c r="J32" s="212">
        <f>E32*F32*G32</f>
        <v>85</v>
      </c>
      <c r="K32" s="182"/>
      <c r="L32" s="166"/>
      <c r="M32" s="542"/>
    </row>
    <row r="33" spans="1:13" ht="15">
      <c r="A33" s="161"/>
      <c r="B33" s="171"/>
      <c r="C33" s="166"/>
      <c r="D33" s="166"/>
      <c r="E33" s="175"/>
      <c r="F33" s="175"/>
      <c r="G33" s="208"/>
      <c r="H33" s="208"/>
      <c r="I33" s="220"/>
      <c r="J33" s="211"/>
      <c r="K33" s="215"/>
      <c r="L33" s="166"/>
      <c r="M33" s="542"/>
    </row>
    <row r="34" spans="1:13" ht="15">
      <c r="A34" s="161"/>
      <c r="B34" s="171"/>
      <c r="C34" s="171"/>
      <c r="D34" s="171"/>
      <c r="E34" s="172"/>
      <c r="F34" s="172"/>
      <c r="G34" s="172"/>
      <c r="H34" s="172"/>
      <c r="I34" s="188" t="s">
        <v>5</v>
      </c>
      <c r="J34" s="212">
        <f>J26+J29+J32</f>
        <v>1102.4</v>
      </c>
      <c r="K34" s="182" t="s">
        <v>8</v>
      </c>
      <c r="L34" s="166"/>
      <c r="M34" s="542"/>
    </row>
    <row r="35" spans="1:13" ht="15">
      <c r="A35" s="161"/>
      <c r="B35" s="171"/>
      <c r="C35" s="171"/>
      <c r="D35" s="172"/>
      <c r="E35" s="172"/>
      <c r="F35" s="172"/>
      <c r="G35" s="172"/>
      <c r="H35" s="171"/>
      <c r="I35" s="176"/>
      <c r="J35" s="171"/>
      <c r="K35" s="171"/>
      <c r="L35" s="166"/>
      <c r="M35" s="542"/>
    </row>
    <row r="36" spans="2:13" ht="15">
      <c r="B36" s="393" t="s">
        <v>490</v>
      </c>
      <c r="C36" s="392"/>
      <c r="D36" s="172"/>
      <c r="E36" s="172"/>
      <c r="F36" s="175"/>
      <c r="G36" s="172"/>
      <c r="H36" s="171"/>
      <c r="I36" s="172"/>
      <c r="J36" s="171"/>
      <c r="K36" s="171"/>
      <c r="L36" s="166"/>
      <c r="M36" s="542"/>
    </row>
    <row r="37" spans="1:13" ht="15">
      <c r="A37" s="188"/>
      <c r="B37" s="171" t="s">
        <v>380</v>
      </c>
      <c r="C37" s="171"/>
      <c r="D37" s="172"/>
      <c r="E37" s="172"/>
      <c r="F37" s="162"/>
      <c r="G37" s="160"/>
      <c r="H37" s="172"/>
      <c r="I37" s="171"/>
      <c r="J37" s="212">
        <f>J13</f>
        <v>0</v>
      </c>
      <c r="K37" s="171"/>
      <c r="L37" s="166"/>
      <c r="M37" s="542"/>
    </row>
    <row r="38" spans="1:13" ht="15">
      <c r="A38" s="161"/>
      <c r="B38" s="171" t="s">
        <v>381</v>
      </c>
      <c r="C38" s="171"/>
      <c r="D38" s="172"/>
      <c r="E38" s="172"/>
      <c r="F38" s="162"/>
      <c r="G38" s="160"/>
      <c r="H38" s="172"/>
      <c r="I38" s="160"/>
      <c r="J38" s="212">
        <f>J22</f>
        <v>210</v>
      </c>
      <c r="K38" s="159"/>
      <c r="L38" s="166"/>
      <c r="M38" s="542"/>
    </row>
    <row r="39" spans="1:13" ht="15">
      <c r="A39" s="161"/>
      <c r="B39" s="171" t="s">
        <v>382</v>
      </c>
      <c r="C39" s="171"/>
      <c r="D39" s="172"/>
      <c r="E39" s="172"/>
      <c r="F39" s="162"/>
      <c r="G39" s="160"/>
      <c r="H39" s="172"/>
      <c r="I39" s="160"/>
      <c r="J39" s="391">
        <f>J34</f>
        <v>1102.4</v>
      </c>
      <c r="K39" s="159"/>
      <c r="L39" s="171"/>
      <c r="M39" s="542"/>
    </row>
    <row r="40" spans="1:13" ht="15.75">
      <c r="A40" s="161"/>
      <c r="B40" s="171"/>
      <c r="C40" s="171"/>
      <c r="D40" s="172"/>
      <c r="E40" s="172"/>
      <c r="F40" s="177"/>
      <c r="G40" s="172"/>
      <c r="H40" s="179"/>
      <c r="I40" s="172" t="s">
        <v>22</v>
      </c>
      <c r="J40" s="213">
        <f>SUM(J37:J39)</f>
        <v>1312.4</v>
      </c>
      <c r="K40" s="171"/>
      <c r="L40" s="171"/>
      <c r="M40" s="542"/>
    </row>
    <row r="41" spans="1:13" ht="15.75">
      <c r="A41" s="161"/>
      <c r="B41" s="171"/>
      <c r="C41" s="171"/>
      <c r="D41" s="172"/>
      <c r="E41" s="172"/>
      <c r="F41" s="172"/>
      <c r="G41" s="172"/>
      <c r="H41" s="171"/>
      <c r="I41" s="218" t="s">
        <v>14</v>
      </c>
      <c r="J41" s="214">
        <f>J40/'Rate Classifications'!O36</f>
        <v>21.873333333333335</v>
      </c>
      <c r="K41" s="171" t="s">
        <v>59</v>
      </c>
      <c r="L41" s="171"/>
      <c r="M41" s="542"/>
    </row>
    <row r="42" spans="1:13" ht="15">
      <c r="A42" s="161"/>
      <c r="B42" s="171"/>
      <c r="C42" s="171"/>
      <c r="D42" s="172"/>
      <c r="E42" s="172"/>
      <c r="F42" s="172"/>
      <c r="G42" s="172"/>
      <c r="H42" s="171"/>
      <c r="I42" s="172"/>
      <c r="J42" s="171"/>
      <c r="K42" s="171"/>
      <c r="L42" s="171"/>
      <c r="M42" s="542"/>
    </row>
    <row r="43" spans="1:13" ht="15">
      <c r="A43" s="161"/>
      <c r="B43" s="171"/>
      <c r="C43" s="171"/>
      <c r="D43" s="172"/>
      <c r="E43" s="172"/>
      <c r="F43" s="172"/>
      <c r="G43" s="172"/>
      <c r="H43" s="171"/>
      <c r="I43" s="172"/>
      <c r="J43" s="171"/>
      <c r="K43" s="171"/>
      <c r="L43" s="171"/>
      <c r="M43" s="542"/>
    </row>
    <row r="44" spans="1:13" ht="15">
      <c r="A44" s="161"/>
      <c r="B44" s="171"/>
      <c r="C44" s="171"/>
      <c r="D44" s="172"/>
      <c r="E44" s="172"/>
      <c r="F44" s="172"/>
      <c r="G44" s="172"/>
      <c r="H44" s="171"/>
      <c r="I44" s="172"/>
      <c r="J44" s="171"/>
      <c r="K44" s="171"/>
      <c r="L44" s="171"/>
      <c r="M44" s="542"/>
    </row>
    <row r="45" spans="1:13" ht="15.75">
      <c r="A45" s="197" t="s">
        <v>448</v>
      </c>
      <c r="B45" s="190"/>
      <c r="C45" s="190"/>
      <c r="D45" s="190"/>
      <c r="E45" s="190"/>
      <c r="F45" s="191"/>
      <c r="G45" s="189"/>
      <c r="H45" s="189"/>
      <c r="I45" s="189"/>
      <c r="J45" s="189"/>
      <c r="K45" s="189"/>
      <c r="L45" s="166"/>
      <c r="M45" s="542"/>
    </row>
    <row r="46" spans="1:13" ht="15">
      <c r="A46" s="159"/>
      <c r="B46" s="159"/>
      <c r="C46" s="159"/>
      <c r="D46" s="172"/>
      <c r="E46" s="172"/>
      <c r="F46" s="172"/>
      <c r="G46" s="172"/>
      <c r="H46" s="171"/>
      <c r="I46" s="172"/>
      <c r="J46" s="171"/>
      <c r="K46" s="171"/>
      <c r="L46" s="166"/>
      <c r="M46" s="542"/>
    </row>
    <row r="47" spans="1:13" ht="15.75">
      <c r="A47" s="161"/>
      <c r="B47" s="171" t="s">
        <v>380</v>
      </c>
      <c r="C47" s="171"/>
      <c r="D47" s="172"/>
      <c r="E47" s="172"/>
      <c r="F47" s="172"/>
      <c r="G47" s="172"/>
      <c r="H47" s="159"/>
      <c r="I47" s="171"/>
      <c r="J47" s="212">
        <f>$J$13</f>
        <v>0</v>
      </c>
      <c r="K47" s="171"/>
      <c r="L47" s="189"/>
      <c r="M47" s="540"/>
    </row>
    <row r="48" spans="1:13" ht="15">
      <c r="A48" s="161"/>
      <c r="B48" s="171" t="s">
        <v>381</v>
      </c>
      <c r="C48" s="171"/>
      <c r="D48" s="172"/>
      <c r="E48" s="172"/>
      <c r="F48" s="172"/>
      <c r="G48" s="172"/>
      <c r="H48" s="159"/>
      <c r="I48" s="171"/>
      <c r="J48" s="212">
        <f>$J$22</f>
        <v>210</v>
      </c>
      <c r="K48" s="171"/>
      <c r="L48" s="166"/>
      <c r="M48" s="542"/>
    </row>
    <row r="49" spans="1:13" ht="15">
      <c r="A49" s="161"/>
      <c r="B49" s="171" t="s">
        <v>394</v>
      </c>
      <c r="C49" s="171"/>
      <c r="D49" s="172"/>
      <c r="E49" s="172"/>
      <c r="F49" s="172"/>
      <c r="G49" s="172"/>
      <c r="H49" s="159"/>
      <c r="I49" s="171"/>
      <c r="J49" s="391">
        <f>$J$26+$J$29</f>
        <v>1017.4</v>
      </c>
      <c r="K49" s="171"/>
      <c r="L49" s="166"/>
      <c r="M49" s="542"/>
    </row>
    <row r="50" spans="1:13" ht="15">
      <c r="A50" s="161"/>
      <c r="B50" s="171"/>
      <c r="C50" s="171"/>
      <c r="D50" s="172"/>
      <c r="E50" s="172"/>
      <c r="F50" s="172"/>
      <c r="G50" s="172"/>
      <c r="H50" s="159"/>
      <c r="I50" s="172" t="s">
        <v>22</v>
      </c>
      <c r="J50" s="213">
        <f>SUM(J47:J49)</f>
        <v>1227.4</v>
      </c>
      <c r="K50" s="171"/>
      <c r="L50" s="166"/>
      <c r="M50" s="542"/>
    </row>
    <row r="51" spans="1:13" ht="15.75">
      <c r="A51" s="161"/>
      <c r="B51" s="171"/>
      <c r="C51" s="171"/>
      <c r="D51" s="172"/>
      <c r="E51" s="172"/>
      <c r="F51" s="172"/>
      <c r="G51" s="172"/>
      <c r="H51" s="159"/>
      <c r="I51" s="218" t="s">
        <v>14</v>
      </c>
      <c r="J51" s="214">
        <f>J50/'Rate Classifications'!O37</f>
        <v>6.1370000000000005</v>
      </c>
      <c r="K51" s="171" t="s">
        <v>59</v>
      </c>
      <c r="L51" s="166"/>
      <c r="M51" s="542"/>
    </row>
    <row r="52" spans="1:13" ht="15.75">
      <c r="A52" s="161"/>
      <c r="B52" s="171"/>
      <c r="C52" s="171"/>
      <c r="D52" s="172"/>
      <c r="E52" s="172"/>
      <c r="F52" s="172"/>
      <c r="G52" s="172"/>
      <c r="H52" s="179"/>
      <c r="I52" s="180"/>
      <c r="J52" s="171"/>
      <c r="K52" s="171"/>
      <c r="L52" s="166"/>
      <c r="M52" s="542"/>
    </row>
    <row r="53" spans="1:13" ht="15">
      <c r="A53" s="161"/>
      <c r="B53" s="171"/>
      <c r="C53" s="171"/>
      <c r="D53" s="172"/>
      <c r="E53" s="172"/>
      <c r="F53" s="172"/>
      <c r="G53" s="172"/>
      <c r="H53" s="171"/>
      <c r="I53" s="172"/>
      <c r="J53" s="171"/>
      <c r="K53" s="171"/>
      <c r="L53" s="166"/>
      <c r="M53" s="542"/>
    </row>
    <row r="54" spans="1:13" ht="15">
      <c r="A54" s="161"/>
      <c r="B54" s="171"/>
      <c r="C54" s="171"/>
      <c r="D54" s="172"/>
      <c r="E54" s="172"/>
      <c r="F54" s="172"/>
      <c r="G54" s="172"/>
      <c r="H54" s="171"/>
      <c r="I54" s="172"/>
      <c r="J54" s="171"/>
      <c r="K54" s="171"/>
      <c r="L54" s="166"/>
      <c r="M54" s="542"/>
    </row>
    <row r="55" spans="1:13" ht="15.75">
      <c r="A55" s="197" t="s">
        <v>447</v>
      </c>
      <c r="B55" s="190"/>
      <c r="C55" s="190"/>
      <c r="D55" s="190"/>
      <c r="E55" s="190"/>
      <c r="F55" s="191"/>
      <c r="G55" s="189"/>
      <c r="H55" s="189"/>
      <c r="I55" s="189"/>
      <c r="J55" s="189"/>
      <c r="K55" s="189"/>
      <c r="L55" s="166"/>
      <c r="M55" s="542"/>
    </row>
    <row r="56" spans="1:13" ht="15">
      <c r="A56" s="161"/>
      <c r="B56" s="171"/>
      <c r="C56" s="171"/>
      <c r="D56" s="172"/>
      <c r="E56" s="172"/>
      <c r="F56" s="172"/>
      <c r="G56" s="172"/>
      <c r="H56" s="171"/>
      <c r="I56" s="172"/>
      <c r="J56" s="171"/>
      <c r="K56" s="171"/>
      <c r="L56" s="166"/>
      <c r="M56" s="542"/>
    </row>
    <row r="57" spans="1:13" ht="15.75">
      <c r="A57" s="161"/>
      <c r="B57" s="171" t="s">
        <v>380</v>
      </c>
      <c r="C57" s="171"/>
      <c r="D57" s="172"/>
      <c r="E57" s="172"/>
      <c r="F57" s="172"/>
      <c r="G57" s="172"/>
      <c r="H57" s="159"/>
      <c r="I57" s="171"/>
      <c r="J57" s="212">
        <f>$J$13</f>
        <v>0</v>
      </c>
      <c r="K57" s="171"/>
      <c r="L57" s="189"/>
      <c r="M57" s="540"/>
    </row>
    <row r="58" spans="1:13" ht="15">
      <c r="A58" s="161"/>
      <c r="B58" s="171" t="s">
        <v>381</v>
      </c>
      <c r="C58" s="171"/>
      <c r="D58" s="172"/>
      <c r="E58" s="172"/>
      <c r="F58" s="172"/>
      <c r="G58" s="172"/>
      <c r="H58" s="159"/>
      <c r="I58" s="171"/>
      <c r="J58" s="212">
        <f>$J$22</f>
        <v>210</v>
      </c>
      <c r="K58" s="171"/>
      <c r="L58" s="166"/>
      <c r="M58" s="542"/>
    </row>
    <row r="59" spans="1:13" ht="15">
      <c r="A59" s="161"/>
      <c r="B59" s="171" t="s">
        <v>394</v>
      </c>
      <c r="C59" s="171"/>
      <c r="D59" s="172"/>
      <c r="E59" s="172"/>
      <c r="F59" s="172"/>
      <c r="G59" s="172"/>
      <c r="H59" s="159"/>
      <c r="I59" s="171"/>
      <c r="J59" s="391">
        <f>$J$26+$J$29</f>
        <v>1017.4</v>
      </c>
      <c r="K59" s="171"/>
      <c r="L59" s="166"/>
      <c r="M59" s="542"/>
    </row>
    <row r="60" spans="1:13" ht="15">
      <c r="A60" s="161"/>
      <c r="B60" s="171"/>
      <c r="C60" s="171"/>
      <c r="D60" s="172"/>
      <c r="E60" s="172"/>
      <c r="F60" s="172"/>
      <c r="G60" s="172"/>
      <c r="H60" s="159"/>
      <c r="I60" s="172" t="s">
        <v>22</v>
      </c>
      <c r="J60" s="213">
        <f>SUM(J57:J59)</f>
        <v>1227.4</v>
      </c>
      <c r="K60" s="171"/>
      <c r="L60" s="166"/>
      <c r="M60" s="542"/>
    </row>
    <row r="61" spans="1:13" ht="15.75">
      <c r="A61" s="161"/>
      <c r="B61" s="171"/>
      <c r="C61" s="171"/>
      <c r="D61" s="172"/>
      <c r="E61" s="172"/>
      <c r="F61" s="172"/>
      <c r="G61" s="172"/>
      <c r="H61" s="159"/>
      <c r="I61" s="218" t="s">
        <v>14</v>
      </c>
      <c r="J61" s="214">
        <f>J60/'Rate Classifications'!O40</f>
        <v>49.096000000000004</v>
      </c>
      <c r="K61" s="171" t="s">
        <v>60</v>
      </c>
      <c r="L61" s="166"/>
      <c r="M61" s="542"/>
    </row>
    <row r="62" spans="1:13" ht="15.75">
      <c r="A62" s="161"/>
      <c r="B62" s="171"/>
      <c r="C62" s="171"/>
      <c r="D62" s="172"/>
      <c r="E62" s="172"/>
      <c r="F62" s="172"/>
      <c r="G62" s="172"/>
      <c r="H62" s="179"/>
      <c r="I62" s="180"/>
      <c r="J62" s="171"/>
      <c r="K62" s="171"/>
      <c r="L62" s="166"/>
      <c r="M62" s="542"/>
    </row>
    <row r="63" spans="1:13" ht="15.75">
      <c r="A63" s="161"/>
      <c r="B63" s="171"/>
      <c r="C63" s="171"/>
      <c r="D63" s="172"/>
      <c r="E63" s="172"/>
      <c r="F63" s="172"/>
      <c r="G63" s="172"/>
      <c r="H63" s="179"/>
      <c r="I63" s="180"/>
      <c r="J63" s="171"/>
      <c r="K63" s="171"/>
      <c r="L63" s="166"/>
      <c r="M63" s="542"/>
    </row>
    <row r="64" spans="1:13" ht="15.75">
      <c r="A64" s="161"/>
      <c r="B64" s="171"/>
      <c r="C64" s="171"/>
      <c r="D64" s="172"/>
      <c r="E64" s="172"/>
      <c r="F64" s="172"/>
      <c r="G64" s="172"/>
      <c r="H64" s="179"/>
      <c r="I64" s="180"/>
      <c r="J64" s="171"/>
      <c r="K64" s="171"/>
      <c r="L64" s="166"/>
      <c r="M64" s="542"/>
    </row>
    <row r="65" spans="1:22" ht="15.75">
      <c r="A65" s="167" t="s">
        <v>446</v>
      </c>
      <c r="B65" s="168"/>
      <c r="C65" s="168"/>
      <c r="D65" s="168"/>
      <c r="E65" s="168"/>
      <c r="F65" s="169"/>
      <c r="G65" s="196"/>
      <c r="H65" s="196"/>
      <c r="I65" s="196"/>
      <c r="J65" s="196"/>
      <c r="K65" s="196"/>
      <c r="L65" s="166"/>
      <c r="M65" s="542"/>
      <c r="V65" s="539"/>
    </row>
    <row r="66" spans="1:31" ht="15">
      <c r="A66" s="161"/>
      <c r="B66" s="171"/>
      <c r="C66" s="171"/>
      <c r="D66" s="172"/>
      <c r="E66" s="172"/>
      <c r="F66" s="172"/>
      <c r="G66" s="172"/>
      <c r="H66" s="171"/>
      <c r="I66" s="172"/>
      <c r="J66" s="171"/>
      <c r="K66" s="171"/>
      <c r="L66" s="166"/>
      <c r="M66" s="542"/>
      <c r="Y66" s="539"/>
      <c r="Z66" s="541"/>
      <c r="AA66" s="539"/>
      <c r="AB66" s="539"/>
      <c r="AC66" s="539"/>
      <c r="AD66" s="541"/>
      <c r="AE66" s="539"/>
    </row>
    <row r="67" spans="1:31" ht="15.75">
      <c r="A67" s="161"/>
      <c r="B67" s="171" t="s">
        <v>380</v>
      </c>
      <c r="C67" s="171"/>
      <c r="D67" s="172"/>
      <c r="E67" s="172"/>
      <c r="F67" s="172"/>
      <c r="G67" s="172"/>
      <c r="H67" s="159"/>
      <c r="I67" s="171"/>
      <c r="J67" s="212">
        <f>$J$13</f>
        <v>0</v>
      </c>
      <c r="K67" s="171"/>
      <c r="L67" s="189"/>
      <c r="M67" s="540"/>
      <c r="W67" s="539"/>
      <c r="X67" s="539"/>
      <c r="Y67" s="539"/>
      <c r="Z67" s="541"/>
      <c r="AA67" s="539"/>
      <c r="AB67" s="539"/>
      <c r="AC67" s="539"/>
      <c r="AD67" s="541"/>
      <c r="AE67" s="539"/>
    </row>
    <row r="68" spans="1:31" ht="15">
      <c r="A68" s="161"/>
      <c r="B68" s="171" t="s">
        <v>381</v>
      </c>
      <c r="C68" s="171"/>
      <c r="D68" s="172"/>
      <c r="E68" s="172"/>
      <c r="F68" s="172"/>
      <c r="G68" s="172"/>
      <c r="H68" s="159"/>
      <c r="I68" s="171"/>
      <c r="J68" s="212">
        <f>$J$22</f>
        <v>210</v>
      </c>
      <c r="K68" s="171"/>
      <c r="L68" s="166"/>
      <c r="M68" s="542"/>
      <c r="W68" s="539"/>
      <c r="X68" s="539"/>
      <c r="Y68" s="539"/>
      <c r="Z68" s="541"/>
      <c r="AA68" s="539"/>
      <c r="AB68" s="539"/>
      <c r="AC68" s="539"/>
      <c r="AD68" s="541"/>
      <c r="AE68" s="539"/>
    </row>
    <row r="69" spans="1:31" ht="15">
      <c r="A69" s="161"/>
      <c r="B69" s="171" t="s">
        <v>394</v>
      </c>
      <c r="C69" s="171"/>
      <c r="D69" s="172"/>
      <c r="E69" s="172"/>
      <c r="F69" s="172"/>
      <c r="G69" s="172"/>
      <c r="H69" s="159"/>
      <c r="I69" s="171"/>
      <c r="J69" s="391">
        <f>$J$26+$J$29</f>
        <v>1017.4</v>
      </c>
      <c r="K69" s="171"/>
      <c r="L69" s="166"/>
      <c r="M69" s="542"/>
      <c r="W69" s="539"/>
      <c r="X69" s="539"/>
      <c r="Y69" s="539"/>
      <c r="Z69" s="541"/>
      <c r="AA69" s="539"/>
      <c r="AB69" s="539"/>
      <c r="AC69" s="539"/>
      <c r="AD69" s="541"/>
      <c r="AE69" s="539"/>
    </row>
    <row r="70" spans="1:31" ht="15">
      <c r="A70" s="161"/>
      <c r="B70" s="171" t="s">
        <v>395</v>
      </c>
      <c r="C70" s="171"/>
      <c r="D70" s="172"/>
      <c r="E70" s="172"/>
      <c r="F70" s="477">
        <v>0</v>
      </c>
      <c r="G70" s="172"/>
      <c r="H70" s="159"/>
      <c r="I70" s="172" t="s">
        <v>22</v>
      </c>
      <c r="J70" s="213">
        <f>SUM(J67:J69)+F70</f>
        <v>1227.4</v>
      </c>
      <c r="K70" s="171"/>
      <c r="L70" s="166"/>
      <c r="M70" s="542"/>
      <c r="W70" s="539"/>
      <c r="X70" s="539"/>
      <c r="Y70" s="539"/>
      <c r="Z70" s="541"/>
      <c r="AA70" s="539"/>
      <c r="AB70" s="539"/>
      <c r="AC70" s="539"/>
      <c r="AD70" s="541"/>
      <c r="AE70" s="539"/>
    </row>
    <row r="71" spans="1:31" ht="15.75">
      <c r="A71" s="161"/>
      <c r="B71" s="171"/>
      <c r="C71" s="171"/>
      <c r="D71" s="172"/>
      <c r="E71" s="172"/>
      <c r="F71" s="172"/>
      <c r="G71" s="172"/>
      <c r="H71" s="159"/>
      <c r="I71" s="218" t="s">
        <v>14</v>
      </c>
      <c r="J71" s="214">
        <f>J70/'Rate Classifications'!O41</f>
        <v>61.370000000000005</v>
      </c>
      <c r="K71" s="171" t="s">
        <v>60</v>
      </c>
      <c r="L71" s="166"/>
      <c r="M71" s="542"/>
      <c r="W71" s="539"/>
      <c r="X71" s="539"/>
      <c r="Y71" s="539"/>
      <c r="Z71" s="541"/>
      <c r="AA71" s="539"/>
      <c r="AB71" s="539"/>
      <c r="AC71" s="539"/>
      <c r="AD71" s="541"/>
      <c r="AE71" s="539"/>
    </row>
    <row r="72" spans="1:31" ht="15.75">
      <c r="A72" s="161"/>
      <c r="B72" s="171"/>
      <c r="C72" s="171"/>
      <c r="D72" s="172"/>
      <c r="E72" s="172"/>
      <c r="F72" s="172"/>
      <c r="G72" s="172"/>
      <c r="H72" s="179"/>
      <c r="I72" s="180"/>
      <c r="J72" s="210"/>
      <c r="K72" s="171"/>
      <c r="L72" s="166"/>
      <c r="M72" s="542"/>
      <c r="W72" s="539"/>
      <c r="X72" s="539"/>
      <c r="Y72" s="539"/>
      <c r="Z72" s="541"/>
      <c r="AA72" s="539"/>
      <c r="AB72" s="539"/>
      <c r="AC72" s="539"/>
      <c r="AD72" s="541"/>
      <c r="AE72" s="539"/>
    </row>
    <row r="73" spans="1:31" ht="15.75">
      <c r="A73" s="167" t="s">
        <v>445</v>
      </c>
      <c r="B73" s="168"/>
      <c r="C73" s="168"/>
      <c r="D73" s="168"/>
      <c r="E73" s="168"/>
      <c r="F73" s="169"/>
      <c r="G73" s="196"/>
      <c r="H73" s="196"/>
      <c r="I73" s="196"/>
      <c r="J73" s="217"/>
      <c r="K73" s="196"/>
      <c r="L73" s="166"/>
      <c r="M73" s="542"/>
      <c r="W73" s="539"/>
      <c r="X73" s="539"/>
      <c r="Y73" s="539"/>
      <c r="Z73" s="541"/>
      <c r="AA73" s="539"/>
      <c r="AB73" s="539"/>
      <c r="AC73" s="539"/>
      <c r="AD73" s="541"/>
      <c r="AE73" s="539"/>
    </row>
    <row r="74" spans="1:31" ht="15">
      <c r="A74" s="161"/>
      <c r="B74" s="171"/>
      <c r="C74" s="171"/>
      <c r="D74" s="172"/>
      <c r="E74" s="172"/>
      <c r="F74" s="172"/>
      <c r="G74" s="172"/>
      <c r="H74" s="171"/>
      <c r="I74" s="172"/>
      <c r="J74" s="210"/>
      <c r="K74" s="171"/>
      <c r="L74" s="166"/>
      <c r="M74" s="542"/>
      <c r="W74" s="539"/>
      <c r="X74" s="539"/>
      <c r="Y74" s="539"/>
      <c r="Z74" s="541"/>
      <c r="AA74" s="539"/>
      <c r="AB74" s="539"/>
      <c r="AC74" s="539"/>
      <c r="AD74" s="541"/>
      <c r="AE74" s="539"/>
    </row>
    <row r="75" spans="1:31" ht="15">
      <c r="A75" s="161"/>
      <c r="B75" s="171" t="s">
        <v>380</v>
      </c>
      <c r="C75" s="171"/>
      <c r="D75" s="172"/>
      <c r="E75" s="172"/>
      <c r="F75" s="172"/>
      <c r="G75" s="172"/>
      <c r="H75" s="159"/>
      <c r="I75" s="171"/>
      <c r="J75" s="212">
        <f>$J$13</f>
        <v>0</v>
      </c>
      <c r="K75" s="171"/>
      <c r="L75" s="166"/>
      <c r="M75" s="542"/>
      <c r="W75" s="539"/>
      <c r="X75" s="539"/>
      <c r="Y75" s="539"/>
      <c r="Z75" s="541"/>
      <c r="AA75" s="539"/>
      <c r="AB75" s="539"/>
      <c r="AC75" s="539"/>
      <c r="AD75" s="541"/>
      <c r="AE75" s="539"/>
    </row>
    <row r="76" spans="1:31" ht="15">
      <c r="A76" s="161"/>
      <c r="B76" s="171" t="s">
        <v>381</v>
      </c>
      <c r="C76" s="171"/>
      <c r="D76" s="172"/>
      <c r="E76" s="172"/>
      <c r="F76" s="172"/>
      <c r="G76" s="172"/>
      <c r="H76" s="159"/>
      <c r="I76" s="171"/>
      <c r="J76" s="212">
        <f>$J$22</f>
        <v>210</v>
      </c>
      <c r="K76" s="171"/>
      <c r="L76" s="166"/>
      <c r="M76" s="9" t="s">
        <v>112</v>
      </c>
      <c r="N76" s="9"/>
      <c r="O76" s="9"/>
      <c r="P76" s="9"/>
      <c r="Q76" s="9"/>
      <c r="R76" s="9"/>
      <c r="S76" s="9"/>
      <c r="T76" s="9"/>
      <c r="U76" s="18"/>
      <c r="V76" s="9"/>
      <c r="W76" s="18"/>
      <c r="X76" s="18"/>
      <c r="Y76" s="18"/>
      <c r="Z76" s="60"/>
      <c r="AA76" s="18"/>
      <c r="AB76" s="539"/>
      <c r="AC76" s="539"/>
      <c r="AD76" s="541"/>
      <c r="AE76" s="539"/>
    </row>
    <row r="77" spans="1:31" ht="15">
      <c r="A77" s="161"/>
      <c r="B77" s="171" t="s">
        <v>394</v>
      </c>
      <c r="C77" s="171"/>
      <c r="D77" s="172"/>
      <c r="E77" s="172"/>
      <c r="F77" s="172"/>
      <c r="G77" s="172"/>
      <c r="H77" s="159"/>
      <c r="I77" s="171"/>
      <c r="J77" s="391">
        <f>$J$26+$J$29</f>
        <v>1017.4</v>
      </c>
      <c r="K77" s="171"/>
      <c r="L77" s="166"/>
      <c r="M77" s="9"/>
      <c r="N77" s="9"/>
      <c r="O77" s="9"/>
      <c r="P77" s="9"/>
      <c r="Q77" s="185" t="s">
        <v>113</v>
      </c>
      <c r="R77" s="9"/>
      <c r="S77" s="21" t="s">
        <v>114</v>
      </c>
      <c r="T77" s="9"/>
      <c r="U77" s="21" t="s">
        <v>22</v>
      </c>
      <c r="V77" s="9"/>
      <c r="W77" s="18"/>
      <c r="X77" s="18"/>
      <c r="Y77" s="18"/>
      <c r="Z77" s="60"/>
      <c r="AA77" s="18"/>
      <c r="AB77" s="539"/>
      <c r="AC77" s="539"/>
      <c r="AD77" s="541"/>
      <c r="AE77" s="539"/>
    </row>
    <row r="78" spans="1:31" ht="15">
      <c r="A78" s="161"/>
      <c r="B78" s="171"/>
      <c r="C78" s="171"/>
      <c r="D78" s="172"/>
      <c r="E78" s="172"/>
      <c r="F78" s="172"/>
      <c r="G78" s="172"/>
      <c r="H78" s="159"/>
      <c r="I78" s="172" t="s">
        <v>22</v>
      </c>
      <c r="J78" s="213">
        <f>SUM(J75:J77)</f>
        <v>1227.4</v>
      </c>
      <c r="K78" s="171"/>
      <c r="L78" s="166"/>
      <c r="M78" s="9"/>
      <c r="N78" s="9"/>
      <c r="O78" s="9"/>
      <c r="P78" s="9"/>
      <c r="Q78" s="9"/>
      <c r="R78" s="9"/>
      <c r="S78" s="9"/>
      <c r="T78" s="9"/>
      <c r="U78" s="9"/>
      <c r="V78" s="9"/>
      <c r="W78" s="18"/>
      <c r="X78" s="18"/>
      <c r="Y78" s="18"/>
      <c r="Z78" s="60"/>
      <c r="AA78" s="18"/>
      <c r="AB78" s="539"/>
      <c r="AC78" s="539"/>
      <c r="AD78" s="541"/>
      <c r="AE78" s="539"/>
    </row>
    <row r="79" spans="1:31" ht="15.75">
      <c r="A79" s="161"/>
      <c r="B79" s="171"/>
      <c r="C79" s="171"/>
      <c r="D79" s="172"/>
      <c r="E79" s="172"/>
      <c r="F79" s="172"/>
      <c r="G79" s="172"/>
      <c r="H79" s="159"/>
      <c r="I79" s="218" t="s">
        <v>14</v>
      </c>
      <c r="J79" s="214">
        <f>J78/'Rate Classifications'!O42</f>
        <v>122.74000000000001</v>
      </c>
      <c r="K79" s="171" t="s">
        <v>61</v>
      </c>
      <c r="L79" s="166"/>
      <c r="M79" s="9" t="s">
        <v>457</v>
      </c>
      <c r="N79" s="9"/>
      <c r="O79" s="9"/>
      <c r="P79" s="9"/>
      <c r="Q79" s="209">
        <f>J41</f>
        <v>21.873333333333335</v>
      </c>
      <c r="R79" s="21" t="s">
        <v>59</v>
      </c>
      <c r="S79" s="226">
        <f>IF('TC 66-204 page 1'!D$28&gt;0,'TC 66-204 page 1'!D$28,0)</f>
        <v>0</v>
      </c>
      <c r="T79" s="9"/>
      <c r="U79" s="63">
        <f aca="true" t="shared" si="0" ref="U79:U112">S79*Q79</f>
        <v>0</v>
      </c>
      <c r="V79" s="9">
        <f>S79/65</f>
        <v>0</v>
      </c>
      <c r="W79" s="18"/>
      <c r="X79" s="18"/>
      <c r="Y79" s="18"/>
      <c r="Z79" s="60"/>
      <c r="AA79" s="18"/>
      <c r="AB79" s="539"/>
      <c r="AC79" s="539"/>
      <c r="AD79" s="541"/>
      <c r="AE79" s="539"/>
    </row>
    <row r="80" spans="1:31" ht="15.75">
      <c r="A80" s="161"/>
      <c r="B80" s="171"/>
      <c r="C80" s="171"/>
      <c r="D80" s="172"/>
      <c r="E80" s="172"/>
      <c r="F80" s="172"/>
      <c r="G80" s="172"/>
      <c r="H80" s="179"/>
      <c r="I80" s="180"/>
      <c r="J80" s="171"/>
      <c r="K80" s="171"/>
      <c r="L80" s="166"/>
      <c r="M80" s="9" t="s">
        <v>458</v>
      </c>
      <c r="N80" s="9"/>
      <c r="O80" s="9"/>
      <c r="P80" s="9"/>
      <c r="Q80" s="209">
        <f>Q79*1.5</f>
        <v>32.81</v>
      </c>
      <c r="R80" s="21" t="s">
        <v>59</v>
      </c>
      <c r="S80" s="226">
        <f>IF('TC 66-204 page 1'!E$28&gt;0,'TC 66-204 page 1'!E$28,0)</f>
        <v>0</v>
      </c>
      <c r="T80" s="9"/>
      <c r="U80" s="63">
        <f t="shared" si="0"/>
        <v>0</v>
      </c>
      <c r="V80" s="9">
        <f>S80/(65/1.5)</f>
        <v>0</v>
      </c>
      <c r="W80" s="18"/>
      <c r="X80" s="18"/>
      <c r="Y80" s="18"/>
      <c r="Z80" s="60"/>
      <c r="AA80" s="18"/>
      <c r="AB80" s="539"/>
      <c r="AC80" s="539"/>
      <c r="AD80" s="541"/>
      <c r="AE80" s="539"/>
    </row>
    <row r="81" spans="1:31" ht="15.75">
      <c r="A81" s="161"/>
      <c r="B81" s="171"/>
      <c r="C81" s="171"/>
      <c r="D81" s="172"/>
      <c r="E81" s="172"/>
      <c r="F81" s="172"/>
      <c r="G81" s="172"/>
      <c r="H81" s="179"/>
      <c r="I81" s="180"/>
      <c r="J81" s="171"/>
      <c r="K81" s="171"/>
      <c r="L81" s="166"/>
      <c r="M81" s="9" t="s">
        <v>459</v>
      </c>
      <c r="N81" s="9"/>
      <c r="O81" s="9"/>
      <c r="P81" s="9"/>
      <c r="Q81" s="209">
        <f>J51</f>
        <v>6.1370000000000005</v>
      </c>
      <c r="R81" s="21" t="s">
        <v>59</v>
      </c>
      <c r="S81" s="226">
        <f>IF('TC 66-204 page 1'!F$28&gt;0,'TC 66-204 page 1'!F$28,0)</f>
        <v>0</v>
      </c>
      <c r="T81" s="9"/>
      <c r="U81" s="63">
        <f t="shared" si="0"/>
        <v>0</v>
      </c>
      <c r="V81" s="9">
        <f>S81/200</f>
        <v>0</v>
      </c>
      <c r="W81" s="18"/>
      <c r="X81" s="18"/>
      <c r="Y81" s="18"/>
      <c r="Z81" s="18"/>
      <c r="AA81" s="18"/>
      <c r="AB81" s="539"/>
      <c r="AC81" s="539"/>
      <c r="AD81" s="541"/>
      <c r="AE81" s="539"/>
    </row>
    <row r="82" spans="1:31" ht="15">
      <c r="A82" s="161"/>
      <c r="B82" s="171"/>
      <c r="C82" s="171"/>
      <c r="D82" s="172"/>
      <c r="E82" s="172"/>
      <c r="F82" s="172"/>
      <c r="G82" s="172"/>
      <c r="H82" s="171"/>
      <c r="I82" s="172"/>
      <c r="J82" s="171"/>
      <c r="K82" s="171"/>
      <c r="L82" s="166"/>
      <c r="M82" s="9" t="s">
        <v>460</v>
      </c>
      <c r="N82" s="9"/>
      <c r="O82" s="9"/>
      <c r="P82" s="9"/>
      <c r="Q82" s="209">
        <f>Q81*1.5</f>
        <v>9.2055</v>
      </c>
      <c r="R82" s="21" t="s">
        <v>59</v>
      </c>
      <c r="S82" s="226">
        <f>IF('TC 66-204 page 1'!G$28&gt;0,'TC 66-204 page 1'!G$28,0)</f>
        <v>0</v>
      </c>
      <c r="T82" s="9"/>
      <c r="U82" s="63">
        <f t="shared" si="0"/>
        <v>0</v>
      </c>
      <c r="V82" s="9">
        <f>S82/(200/1.5)</f>
        <v>0</v>
      </c>
      <c r="W82" s="18"/>
      <c r="X82" s="18"/>
      <c r="Y82" s="18"/>
      <c r="Z82" s="60"/>
      <c r="AA82" s="18"/>
      <c r="AB82" s="539"/>
      <c r="AC82" s="539"/>
      <c r="AD82" s="541"/>
      <c r="AE82" s="539"/>
    </row>
    <row r="83" spans="1:31" ht="15.75">
      <c r="A83" s="167" t="s">
        <v>444</v>
      </c>
      <c r="B83" s="168"/>
      <c r="C83" s="168"/>
      <c r="D83" s="168"/>
      <c r="E83" s="168"/>
      <c r="F83" s="169"/>
      <c r="G83" s="196"/>
      <c r="H83" s="196"/>
      <c r="I83" s="196"/>
      <c r="J83" s="196"/>
      <c r="K83" s="196"/>
      <c r="L83" s="166"/>
      <c r="M83" s="9" t="s">
        <v>461</v>
      </c>
      <c r="N83" s="9"/>
      <c r="O83" s="9"/>
      <c r="P83" s="9"/>
      <c r="Q83" s="209">
        <f>J61</f>
        <v>49.096000000000004</v>
      </c>
      <c r="R83" s="21" t="s">
        <v>60</v>
      </c>
      <c r="S83" s="226">
        <f>IF('TC 66-204 page 1'!H$28&gt;0,'TC 66-204 page 1'!H$28,0)</f>
        <v>0</v>
      </c>
      <c r="T83" s="9"/>
      <c r="U83" s="63">
        <f t="shared" si="0"/>
        <v>0</v>
      </c>
      <c r="V83" s="9">
        <f>S83/25</f>
        <v>0</v>
      </c>
      <c r="W83" s="18"/>
      <c r="X83" s="18"/>
      <c r="Y83" s="18"/>
      <c r="Z83" s="60"/>
      <c r="AA83" s="18"/>
      <c r="AB83" s="539"/>
      <c r="AC83" s="539"/>
      <c r="AD83" s="541"/>
      <c r="AE83" s="539"/>
    </row>
    <row r="84" spans="1:31" ht="15">
      <c r="A84" s="161"/>
      <c r="B84" s="171"/>
      <c r="C84" s="171"/>
      <c r="D84" s="172"/>
      <c r="E84" s="172"/>
      <c r="F84" s="172"/>
      <c r="G84" s="172"/>
      <c r="H84" s="171"/>
      <c r="I84" s="172"/>
      <c r="J84" s="171"/>
      <c r="K84" s="171"/>
      <c r="L84" s="166"/>
      <c r="M84" s="9" t="s">
        <v>462</v>
      </c>
      <c r="N84" s="9"/>
      <c r="O84" s="9"/>
      <c r="P84" s="9"/>
      <c r="Q84" s="209">
        <f>Q83*1.5</f>
        <v>73.644</v>
      </c>
      <c r="R84" s="21" t="s">
        <v>61</v>
      </c>
      <c r="S84" s="226">
        <f>IF('TC 66-204 page 1'!I$28&gt;0,'TC 66-204 page 1'!I$28,0)</f>
        <v>0</v>
      </c>
      <c r="T84" s="9"/>
      <c r="U84" s="63">
        <f t="shared" si="0"/>
        <v>0</v>
      </c>
      <c r="V84" s="9">
        <f>S84/(25/1.5)</f>
        <v>0</v>
      </c>
      <c r="W84" s="18"/>
      <c r="X84" s="18"/>
      <c r="Y84" s="18"/>
      <c r="Z84" s="60"/>
      <c r="AA84" s="18"/>
      <c r="AB84" s="539"/>
      <c r="AC84" s="539"/>
      <c r="AD84" s="541"/>
      <c r="AE84" s="539"/>
    </row>
    <row r="85" spans="1:31" ht="15">
      <c r="A85" s="161"/>
      <c r="B85" s="171" t="s">
        <v>396</v>
      </c>
      <c r="C85" s="171"/>
      <c r="D85" s="160"/>
      <c r="E85" s="172"/>
      <c r="F85" s="172" t="s">
        <v>32</v>
      </c>
      <c r="G85" s="172"/>
      <c r="H85" s="172" t="s">
        <v>36</v>
      </c>
      <c r="I85" s="171"/>
      <c r="J85" s="172"/>
      <c r="K85" s="171"/>
      <c r="L85" s="166"/>
      <c r="M85" s="9" t="s">
        <v>463</v>
      </c>
      <c r="N85" s="9"/>
      <c r="O85" s="9"/>
      <c r="P85" s="9"/>
      <c r="Q85" s="209">
        <f>J71</f>
        <v>61.370000000000005</v>
      </c>
      <c r="R85" s="21" t="s">
        <v>60</v>
      </c>
      <c r="S85" s="226">
        <f>IF('TC 66-204 page 1'!J$28&gt;0,'TC 66-204 page 1'!J$28,0)</f>
        <v>0</v>
      </c>
      <c r="T85" s="9"/>
      <c r="U85" s="63">
        <f t="shared" si="0"/>
        <v>0</v>
      </c>
      <c r="V85" s="9">
        <f>S85/20</f>
        <v>0</v>
      </c>
      <c r="W85" s="18"/>
      <c r="X85" s="18"/>
      <c r="Y85" s="18"/>
      <c r="Z85" s="60"/>
      <c r="AA85" s="18"/>
      <c r="AB85" s="539"/>
      <c r="AC85" s="539"/>
      <c r="AD85" s="541"/>
      <c r="AE85" s="539"/>
    </row>
    <row r="86" spans="1:31" ht="15">
      <c r="A86" s="161"/>
      <c r="B86" s="171" t="s">
        <v>401</v>
      </c>
      <c r="C86" s="171"/>
      <c r="D86" s="160"/>
      <c r="E86" s="172"/>
      <c r="F86" s="476">
        <v>1</v>
      </c>
      <c r="G86" s="172"/>
      <c r="H86" s="478">
        <v>15</v>
      </c>
      <c r="I86" s="172" t="s">
        <v>62</v>
      </c>
      <c r="J86" s="212">
        <f>F86*H86</f>
        <v>15</v>
      </c>
      <c r="K86" s="171"/>
      <c r="L86" s="166"/>
      <c r="M86" s="9" t="s">
        <v>464</v>
      </c>
      <c r="N86" s="9"/>
      <c r="O86" s="9"/>
      <c r="P86" s="9"/>
      <c r="Q86" s="209">
        <f>Q85*1.5</f>
        <v>92.055</v>
      </c>
      <c r="R86" s="21" t="s">
        <v>61</v>
      </c>
      <c r="S86" s="226">
        <f>IF('TC 66-204 page 1'!K$28&gt;0,'TC 66-204 page 1'!K$28,0)</f>
        <v>0</v>
      </c>
      <c r="T86" s="9"/>
      <c r="U86" s="63">
        <f t="shared" si="0"/>
        <v>0</v>
      </c>
      <c r="V86" s="9">
        <f>S86/(20/1.5)</f>
        <v>0</v>
      </c>
      <c r="W86" s="18"/>
      <c r="X86" s="18"/>
      <c r="Y86" s="18"/>
      <c r="Z86" s="60"/>
      <c r="AA86" s="18"/>
      <c r="AB86" s="539"/>
      <c r="AC86" s="539"/>
      <c r="AD86" s="541"/>
      <c r="AE86" s="539"/>
    </row>
    <row r="87" spans="1:31" ht="15">
      <c r="A87" s="161"/>
      <c r="B87" s="171"/>
      <c r="C87" s="171"/>
      <c r="D87" s="160"/>
      <c r="E87" s="172"/>
      <c r="F87" s="172"/>
      <c r="G87" s="399"/>
      <c r="H87" s="172"/>
      <c r="I87" s="172"/>
      <c r="J87" s="210"/>
      <c r="K87" s="171"/>
      <c r="L87" s="166"/>
      <c r="M87" s="9" t="s">
        <v>465</v>
      </c>
      <c r="N87" s="9"/>
      <c r="O87" s="9"/>
      <c r="P87" s="9"/>
      <c r="Q87" s="209">
        <f>J79</f>
        <v>122.74000000000001</v>
      </c>
      <c r="R87" s="21" t="s">
        <v>61</v>
      </c>
      <c r="S87" s="226">
        <f>IF('TC 66-204 page 1'!L$28&gt;0,'TC 66-204 page 1'!L$28,0)</f>
        <v>0</v>
      </c>
      <c r="T87" s="9"/>
      <c r="U87" s="63">
        <f t="shared" si="0"/>
        <v>0</v>
      </c>
      <c r="V87" s="9"/>
      <c r="W87" s="18"/>
      <c r="X87" s="18"/>
      <c r="Y87" s="18"/>
      <c r="Z87" s="60"/>
      <c r="AA87" s="18"/>
      <c r="AB87" s="539"/>
      <c r="AC87" s="539"/>
      <c r="AD87" s="541"/>
      <c r="AE87" s="539"/>
    </row>
    <row r="88" spans="1:31" ht="15">
      <c r="A88" s="161"/>
      <c r="B88" s="171" t="s">
        <v>402</v>
      </c>
      <c r="C88" s="171"/>
      <c r="D88" s="160"/>
      <c r="E88" s="172"/>
      <c r="F88" s="172" t="s">
        <v>14</v>
      </c>
      <c r="G88" s="172" t="s">
        <v>33</v>
      </c>
      <c r="H88" s="172" t="s">
        <v>34</v>
      </c>
      <c r="I88" s="172"/>
      <c r="J88" s="210"/>
      <c r="K88" s="171"/>
      <c r="L88" s="166"/>
      <c r="M88" s="9" t="s">
        <v>466</v>
      </c>
      <c r="N88" s="9"/>
      <c r="O88" s="9"/>
      <c r="P88" s="9"/>
      <c r="Q88" s="209">
        <f>Q87*1.5</f>
        <v>184.11</v>
      </c>
      <c r="R88" s="21" t="s">
        <v>61</v>
      </c>
      <c r="S88" s="226">
        <f>IF('TC 66-204 page 1'!M$28&gt;0,'TC 66-204 page 1'!M$28,0)</f>
        <v>0</v>
      </c>
      <c r="T88" s="9"/>
      <c r="U88" s="63">
        <f t="shared" si="0"/>
        <v>0</v>
      </c>
      <c r="V88" s="9"/>
      <c r="W88" s="18"/>
      <c r="X88" s="18"/>
      <c r="Y88" s="18"/>
      <c r="Z88" s="60"/>
      <c r="AA88" s="18"/>
      <c r="AB88" s="539"/>
      <c r="AC88" s="539"/>
      <c r="AD88" s="541"/>
      <c r="AE88" s="539"/>
    </row>
    <row r="89" spans="1:31" ht="15">
      <c r="A89" s="161"/>
      <c r="B89" s="171"/>
      <c r="C89" s="171"/>
      <c r="D89" s="160"/>
      <c r="E89" s="172"/>
      <c r="F89" s="479">
        <v>1.5</v>
      </c>
      <c r="G89" s="172">
        <v>2</v>
      </c>
      <c r="H89" s="172">
        <f>ROUNDDOWN((H86/10),0)</f>
        <v>1</v>
      </c>
      <c r="I89" s="172" t="s">
        <v>62</v>
      </c>
      <c r="J89" s="212">
        <f>F89*(G89+H89)</f>
        <v>4.5</v>
      </c>
      <c r="K89" s="171"/>
      <c r="L89" s="166"/>
      <c r="M89" s="9" t="s">
        <v>467</v>
      </c>
      <c r="N89" s="9"/>
      <c r="O89" s="9"/>
      <c r="P89" s="9"/>
      <c r="Q89" s="209">
        <f>J100</f>
        <v>50.185</v>
      </c>
      <c r="R89" s="21" t="s">
        <v>63</v>
      </c>
      <c r="S89" s="226">
        <f>IF('TC 66-204 page 1'!N$28&gt;0,'TC 66-204 page 1'!N$28,0)</f>
        <v>0</v>
      </c>
      <c r="T89" s="9"/>
      <c r="U89" s="63">
        <f t="shared" si="0"/>
        <v>0</v>
      </c>
      <c r="V89" s="9">
        <v>1</v>
      </c>
      <c r="W89" s="18"/>
      <c r="X89" s="18"/>
      <c r="Y89" s="18"/>
      <c r="Z89" s="60"/>
      <c r="AA89" s="18"/>
      <c r="AB89" s="539"/>
      <c r="AC89" s="539"/>
      <c r="AD89" s="541"/>
      <c r="AE89" s="539"/>
    </row>
    <row r="90" spans="1:31" ht="15">
      <c r="A90" s="161"/>
      <c r="B90" s="171" t="s">
        <v>399</v>
      </c>
      <c r="C90" s="171"/>
      <c r="D90" s="160"/>
      <c r="E90" s="172"/>
      <c r="F90" s="172"/>
      <c r="G90" s="172"/>
      <c r="H90" s="172"/>
      <c r="I90" s="171"/>
      <c r="J90" s="210"/>
      <c r="K90" s="171"/>
      <c r="L90" s="166"/>
      <c r="M90" s="9" t="s">
        <v>468</v>
      </c>
      <c r="N90" s="9"/>
      <c r="O90" s="9"/>
      <c r="P90" s="9"/>
      <c r="Q90" s="209">
        <f>J110</f>
        <v>5.275173913043478</v>
      </c>
      <c r="R90" s="21" t="s">
        <v>59</v>
      </c>
      <c r="S90" s="226">
        <f>IF('TC 66-204 page 1'!O$28&gt;0,'TC 66-204 page 1'!O$28,0)</f>
        <v>0</v>
      </c>
      <c r="T90" s="9"/>
      <c r="U90" s="63">
        <f t="shared" si="0"/>
        <v>0</v>
      </c>
      <c r="V90" s="9"/>
      <c r="W90" s="18"/>
      <c r="X90" s="18"/>
      <c r="Y90" s="18"/>
      <c r="Z90" s="60"/>
      <c r="AA90" s="18"/>
      <c r="AB90" s="539"/>
      <c r="AC90" s="539"/>
      <c r="AD90" s="541"/>
      <c r="AE90" s="539"/>
    </row>
    <row r="91" spans="1:31" ht="15">
      <c r="A91" s="161"/>
      <c r="B91" s="171" t="s">
        <v>403</v>
      </c>
      <c r="C91" s="171"/>
      <c r="D91" s="160"/>
      <c r="E91" s="172" t="s">
        <v>37</v>
      </c>
      <c r="F91" s="172" t="s">
        <v>38</v>
      </c>
      <c r="G91" s="172"/>
      <c r="H91" s="172"/>
      <c r="I91" s="171"/>
      <c r="J91" s="210"/>
      <c r="K91" s="171"/>
      <c r="L91" s="166"/>
      <c r="M91" s="9" t="s">
        <v>469</v>
      </c>
      <c r="N91" s="9"/>
      <c r="O91" s="9"/>
      <c r="P91" s="9"/>
      <c r="Q91" s="209">
        <f>J120</f>
        <v>52.496</v>
      </c>
      <c r="R91" s="21" t="s">
        <v>59</v>
      </c>
      <c r="S91" s="226">
        <f>IF('TC 66-204 page 1'!P$28&gt;0,'TC 66-204 page 1'!P$28,0)</f>
        <v>0</v>
      </c>
      <c r="T91" s="9"/>
      <c r="U91" s="63">
        <f t="shared" si="0"/>
        <v>0</v>
      </c>
      <c r="V91" s="9"/>
      <c r="W91" s="18"/>
      <c r="X91" s="18"/>
      <c r="Y91" s="18"/>
      <c r="Z91" s="60"/>
      <c r="AA91" s="18"/>
      <c r="AB91" s="539"/>
      <c r="AC91" s="539"/>
      <c r="AD91" s="541"/>
      <c r="AE91" s="539"/>
    </row>
    <row r="92" spans="1:31" ht="15">
      <c r="A92" s="161"/>
      <c r="B92" s="171"/>
      <c r="C92" s="171"/>
      <c r="D92" s="160"/>
      <c r="E92" s="172" t="s">
        <v>55</v>
      </c>
      <c r="F92" s="172">
        <v>0.5</v>
      </c>
      <c r="G92" s="172"/>
      <c r="H92" s="172"/>
      <c r="I92" s="171"/>
      <c r="J92" s="212">
        <f>'Rate Classifications'!$L$32*F92</f>
        <v>0</v>
      </c>
      <c r="K92" s="171"/>
      <c r="L92" s="166"/>
      <c r="M92" s="9" t="s">
        <v>470</v>
      </c>
      <c r="N92" s="9"/>
      <c r="O92" s="9"/>
      <c r="P92" s="9"/>
      <c r="Q92" s="209">
        <f>J133</f>
        <v>4.781000000000001</v>
      </c>
      <c r="R92" s="21" t="s">
        <v>59</v>
      </c>
      <c r="S92" s="226">
        <f>IF('TC 66-204 page 1'!Q$28&gt;0,'TC 66-204 page 1'!Q$28,0)</f>
        <v>0</v>
      </c>
      <c r="T92" s="9"/>
      <c r="U92" s="63">
        <f t="shared" si="0"/>
        <v>0</v>
      </c>
      <c r="V92" s="9"/>
      <c r="W92" s="18"/>
      <c r="X92" s="18"/>
      <c r="Y92" s="18"/>
      <c r="Z92" s="60"/>
      <c r="AA92" s="18"/>
      <c r="AB92" s="539"/>
      <c r="AC92" s="539"/>
      <c r="AD92" s="541"/>
      <c r="AE92" s="539"/>
    </row>
    <row r="93" spans="1:31" ht="15">
      <c r="A93" s="161"/>
      <c r="B93" s="171"/>
      <c r="C93" s="171"/>
      <c r="D93" s="160"/>
      <c r="E93" s="172"/>
      <c r="F93" s="172"/>
      <c r="G93" s="172"/>
      <c r="H93" s="172"/>
      <c r="I93" s="171"/>
      <c r="J93" s="210"/>
      <c r="K93" s="171"/>
      <c r="L93" s="166"/>
      <c r="M93" s="9" t="s">
        <v>471</v>
      </c>
      <c r="N93" s="9"/>
      <c r="O93" s="9"/>
      <c r="P93" s="9"/>
      <c r="Q93" s="209">
        <f>J146</f>
        <v>4.781000000000001</v>
      </c>
      <c r="R93" s="21" t="s">
        <v>59</v>
      </c>
      <c r="S93" s="226">
        <f>IF('TC 66-204 page 1'!R$28&gt;0,'TC 66-204 page 1'!R$28,0)</f>
        <v>0</v>
      </c>
      <c r="T93" s="9"/>
      <c r="U93" s="63">
        <f t="shared" si="0"/>
        <v>0</v>
      </c>
      <c r="V93" s="9"/>
      <c r="W93" s="18"/>
      <c r="X93" s="18"/>
      <c r="Y93" s="18"/>
      <c r="Z93" s="60"/>
      <c r="AA93" s="18"/>
      <c r="AB93" s="539"/>
      <c r="AC93" s="539"/>
      <c r="AD93" s="541"/>
      <c r="AE93" s="539"/>
    </row>
    <row r="94" spans="1:31" ht="15">
      <c r="A94" s="161"/>
      <c r="B94" s="171" t="s">
        <v>411</v>
      </c>
      <c r="C94" s="171"/>
      <c r="D94" s="160"/>
      <c r="E94" s="172" t="s">
        <v>39</v>
      </c>
      <c r="F94" s="172" t="s">
        <v>38</v>
      </c>
      <c r="G94" s="172"/>
      <c r="H94" s="172" t="s">
        <v>15</v>
      </c>
      <c r="I94" s="171"/>
      <c r="J94" s="210"/>
      <c r="K94" s="171"/>
      <c r="L94" s="166"/>
      <c r="M94" s="9" t="s">
        <v>472</v>
      </c>
      <c r="N94" s="9"/>
      <c r="O94" s="9"/>
      <c r="P94" s="9"/>
      <c r="Q94" s="209">
        <f>J159</f>
        <v>4.781000000000001</v>
      </c>
      <c r="R94" s="21" t="s">
        <v>59</v>
      </c>
      <c r="S94" s="226">
        <f>IF('TC 66-204 page 1'!S$28&gt;0,'TC 66-204 page 1'!S$28,0)</f>
        <v>0</v>
      </c>
      <c r="T94" s="9"/>
      <c r="U94" s="63">
        <f t="shared" si="0"/>
        <v>0</v>
      </c>
      <c r="V94" s="9"/>
      <c r="W94" s="18"/>
      <c r="X94" s="18"/>
      <c r="Y94" s="18"/>
      <c r="Z94" s="60"/>
      <c r="AA94" s="18"/>
      <c r="AB94" s="539"/>
      <c r="AC94" s="539"/>
      <c r="AD94" s="541"/>
      <c r="AE94" s="539"/>
    </row>
    <row r="95" spans="1:31" ht="15">
      <c r="A95" s="161"/>
      <c r="B95" s="171"/>
      <c r="C95" s="171"/>
      <c r="D95" s="160"/>
      <c r="E95" s="173">
        <f>J50</f>
        <v>1227.4</v>
      </c>
      <c r="F95" s="172">
        <v>0.25</v>
      </c>
      <c r="G95" s="172"/>
      <c r="H95" s="172">
        <v>10</v>
      </c>
      <c r="I95" s="171"/>
      <c r="J95" s="212">
        <f>E95*F95/H95</f>
        <v>30.685000000000002</v>
      </c>
      <c r="K95" s="171"/>
      <c r="L95" s="166"/>
      <c r="M95" s="9" t="s">
        <v>473</v>
      </c>
      <c r="N95" s="9"/>
      <c r="O95" s="9"/>
      <c r="P95" s="9"/>
      <c r="Q95" s="209">
        <f>J169</f>
        <v>35.06857142857143</v>
      </c>
      <c r="R95" s="21" t="s">
        <v>60</v>
      </c>
      <c r="S95" s="226">
        <f>IF('TC 66-204 page 2'!D$28&gt;0,'TC 66-204 page 2'!D$28,0)</f>
        <v>0</v>
      </c>
      <c r="T95" s="9"/>
      <c r="U95" s="63">
        <f t="shared" si="0"/>
        <v>0</v>
      </c>
      <c r="V95" s="9"/>
      <c r="W95" s="18"/>
      <c r="X95" s="18"/>
      <c r="Y95" s="18"/>
      <c r="Z95" s="60"/>
      <c r="AA95" s="18"/>
      <c r="AB95" s="539"/>
      <c r="AC95" s="539"/>
      <c r="AD95" s="541"/>
      <c r="AE95" s="539"/>
    </row>
    <row r="96" spans="1:31" ht="15">
      <c r="A96" s="161"/>
      <c r="B96" s="171"/>
      <c r="C96" s="171"/>
      <c r="D96" s="160"/>
      <c r="E96" s="172"/>
      <c r="F96" s="172"/>
      <c r="G96" s="172"/>
      <c r="H96" s="172"/>
      <c r="I96" s="171"/>
      <c r="J96" s="210"/>
      <c r="K96" s="171"/>
      <c r="L96" s="166"/>
      <c r="M96" s="9" t="s">
        <v>474</v>
      </c>
      <c r="N96" s="9"/>
      <c r="O96" s="9"/>
      <c r="P96" s="9"/>
      <c r="Q96" s="209">
        <f>J179</f>
        <v>30.685000000000002</v>
      </c>
      <c r="R96" s="21" t="s">
        <v>60</v>
      </c>
      <c r="S96" s="447">
        <f>IF('TC 66-204 page 2'!E$28&gt;0,'TC 66-204 page 2'!E$28,0)</f>
        <v>0</v>
      </c>
      <c r="T96" s="9"/>
      <c r="U96" s="63">
        <f t="shared" si="0"/>
        <v>0</v>
      </c>
      <c r="V96" s="9"/>
      <c r="W96" s="18"/>
      <c r="X96" s="18"/>
      <c r="Y96" s="18"/>
      <c r="Z96" s="60"/>
      <c r="AA96" s="18"/>
      <c r="AB96" s="539"/>
      <c r="AC96" s="539"/>
      <c r="AD96" s="541"/>
      <c r="AE96" s="539"/>
    </row>
    <row r="97" spans="1:31" ht="15">
      <c r="A97" s="161"/>
      <c r="B97" s="171" t="s">
        <v>410</v>
      </c>
      <c r="C97" s="171"/>
      <c r="D97" s="160"/>
      <c r="E97" s="172" t="s">
        <v>40</v>
      </c>
      <c r="F97" s="172" t="s">
        <v>38</v>
      </c>
      <c r="G97" s="172"/>
      <c r="H97" s="172"/>
      <c r="I97" s="171"/>
      <c r="J97" s="210"/>
      <c r="K97" s="171"/>
      <c r="L97" s="166"/>
      <c r="M97" s="9" t="s">
        <v>475</v>
      </c>
      <c r="N97" s="9"/>
      <c r="O97" s="9"/>
      <c r="P97" s="9"/>
      <c r="Q97" s="209">
        <f>J190</f>
        <v>0</v>
      </c>
      <c r="R97" s="21" t="s">
        <v>110</v>
      </c>
      <c r="S97" s="226">
        <f>IF('TC 66-204 page 2'!H$28&gt;0,1,0)</f>
        <v>0</v>
      </c>
      <c r="T97" s="9"/>
      <c r="U97" s="63">
        <f t="shared" si="0"/>
        <v>0</v>
      </c>
      <c r="V97" s="9"/>
      <c r="W97" s="18"/>
      <c r="X97" s="18"/>
      <c r="Y97" s="18"/>
      <c r="Z97" s="60"/>
      <c r="AA97" s="18"/>
      <c r="AB97" s="539"/>
      <c r="AC97" s="539"/>
      <c r="AD97" s="541"/>
      <c r="AE97" s="539"/>
    </row>
    <row r="98" spans="1:31" ht="15">
      <c r="A98" s="161"/>
      <c r="B98" s="171"/>
      <c r="C98" s="171"/>
      <c r="D98" s="160"/>
      <c r="E98" s="172" t="s">
        <v>55</v>
      </c>
      <c r="F98" s="172">
        <v>0.5</v>
      </c>
      <c r="G98" s="172"/>
      <c r="H98" s="172"/>
      <c r="I98" s="171"/>
      <c r="J98" s="391">
        <f>'Rate Classifications'!$J$32*F98</f>
        <v>0</v>
      </c>
      <c r="K98" s="171"/>
      <c r="L98" s="166"/>
      <c r="M98" s="9" t="s">
        <v>476</v>
      </c>
      <c r="N98" s="9"/>
      <c r="O98" s="9"/>
      <c r="P98" s="9"/>
      <c r="Q98" s="209">
        <f>J213</f>
        <v>60.5</v>
      </c>
      <c r="R98" s="21" t="s">
        <v>35</v>
      </c>
      <c r="S98" s="445">
        <f>IF('TC 66-204 page 3'!S$28&gt;0,'TC 66-204 page 3'!S$28,0)</f>
        <v>0</v>
      </c>
      <c r="T98" s="9"/>
      <c r="U98" s="63">
        <f t="shared" si="0"/>
        <v>0</v>
      </c>
      <c r="V98" s="9"/>
      <c r="W98" s="18"/>
      <c r="X98" s="18"/>
      <c r="Y98" s="18"/>
      <c r="Z98" s="60"/>
      <c r="AA98" s="18"/>
      <c r="AB98" s="539"/>
      <c r="AC98" s="539"/>
      <c r="AD98" s="541"/>
      <c r="AE98" s="539"/>
    </row>
    <row r="99" spans="1:31" ht="15">
      <c r="A99" s="161"/>
      <c r="B99" s="171"/>
      <c r="C99" s="171"/>
      <c r="D99" s="160"/>
      <c r="E99" s="172"/>
      <c r="F99" s="172"/>
      <c r="G99" s="172"/>
      <c r="H99" s="172"/>
      <c r="I99" s="172" t="s">
        <v>22</v>
      </c>
      <c r="J99" s="213">
        <f>J86+J89+J92+J95+J98</f>
        <v>50.185</v>
      </c>
      <c r="K99" s="171"/>
      <c r="L99" s="166"/>
      <c r="M99" s="39" t="s">
        <v>770</v>
      </c>
      <c r="N99" s="9"/>
      <c r="O99" s="9"/>
      <c r="P99" s="9"/>
      <c r="Q99" s="209">
        <f>J236</f>
        <v>80.5</v>
      </c>
      <c r="R99" s="21" t="s">
        <v>35</v>
      </c>
      <c r="S99" s="226">
        <f>IF('TC 66-204 page 3'!T$28&gt;0,'TC 66-204 page 3'!T$28,0)</f>
        <v>0</v>
      </c>
      <c r="T99" s="9"/>
      <c r="U99" s="63">
        <f t="shared" si="0"/>
        <v>0</v>
      </c>
      <c r="V99" s="9"/>
      <c r="W99" s="18"/>
      <c r="X99" s="18"/>
      <c r="Y99" s="18"/>
      <c r="Z99" s="18"/>
      <c r="AA99" s="18"/>
      <c r="AB99" s="539"/>
      <c r="AC99" s="539"/>
      <c r="AD99" s="539"/>
      <c r="AE99" s="539"/>
    </row>
    <row r="100" spans="1:27" ht="15.75">
      <c r="A100" s="161"/>
      <c r="B100" s="171"/>
      <c r="C100" s="171"/>
      <c r="D100" s="160"/>
      <c r="E100" s="172"/>
      <c r="F100" s="172"/>
      <c r="G100" s="172"/>
      <c r="H100" s="172"/>
      <c r="I100" s="218" t="s">
        <v>14</v>
      </c>
      <c r="J100" s="214">
        <f>J99</f>
        <v>50.185</v>
      </c>
      <c r="K100" s="171" t="s">
        <v>63</v>
      </c>
      <c r="L100" s="166"/>
      <c r="M100" s="9" t="s">
        <v>477</v>
      </c>
      <c r="N100" s="9"/>
      <c r="O100" s="9"/>
      <c r="P100" s="9"/>
      <c r="Q100" s="209">
        <f>J251</f>
        <v>11</v>
      </c>
      <c r="R100" s="21" t="s">
        <v>35</v>
      </c>
      <c r="S100" s="226">
        <f>IF('TC 66-204 page 3'!U$28&gt;0,'TC 66-204 page 3'!U$28,0)</f>
        <v>0</v>
      </c>
      <c r="T100" s="9"/>
      <c r="U100" s="63">
        <f t="shared" si="0"/>
        <v>0</v>
      </c>
      <c r="V100" s="9"/>
      <c r="W100" s="18"/>
      <c r="X100" s="18"/>
      <c r="Y100" s="9"/>
      <c r="Z100" s="9"/>
      <c r="AA100" s="9"/>
    </row>
    <row r="101" spans="1:27" ht="15.75">
      <c r="A101" s="161"/>
      <c r="B101" s="171"/>
      <c r="C101" s="171"/>
      <c r="D101" s="160"/>
      <c r="E101" s="172"/>
      <c r="F101" s="172"/>
      <c r="G101" s="172"/>
      <c r="H101" s="172"/>
      <c r="I101" s="179"/>
      <c r="J101" s="219"/>
      <c r="K101" s="171"/>
      <c r="L101" s="166"/>
      <c r="M101" s="9" t="s">
        <v>478</v>
      </c>
      <c r="N101" s="9"/>
      <c r="O101" s="9"/>
      <c r="P101" s="9"/>
      <c r="Q101" s="209">
        <f>J264</f>
        <v>0</v>
      </c>
      <c r="R101" s="21" t="s">
        <v>191</v>
      </c>
      <c r="S101" s="226">
        <f>IF('TC 66-204 page 4'!U23&gt;0,'TC 66-204 page 4'!U23,0)</f>
        <v>1</v>
      </c>
      <c r="T101" s="9"/>
      <c r="U101" s="63">
        <f t="shared" si="0"/>
        <v>0</v>
      </c>
      <c r="V101" s="9"/>
      <c r="W101" s="18"/>
      <c r="X101" s="9"/>
      <c r="Y101" s="9"/>
      <c r="Z101" s="9"/>
      <c r="AA101" s="9"/>
    </row>
    <row r="102" spans="1:27" ht="15.75">
      <c r="A102" s="161"/>
      <c r="B102" s="171"/>
      <c r="C102" s="171"/>
      <c r="D102" s="160"/>
      <c r="E102" s="172"/>
      <c r="F102" s="172"/>
      <c r="G102" s="172"/>
      <c r="H102" s="172"/>
      <c r="I102" s="179"/>
      <c r="J102" s="219"/>
      <c r="K102" s="171"/>
      <c r="L102" s="166"/>
      <c r="M102" s="9" t="s">
        <v>479</v>
      </c>
      <c r="N102" s="9"/>
      <c r="O102" s="9"/>
      <c r="P102" s="9"/>
      <c r="Q102" s="209">
        <f>J273</f>
        <v>22.740000000000002</v>
      </c>
      <c r="R102" s="21" t="s">
        <v>35</v>
      </c>
      <c r="S102" s="226">
        <f>IF('TC 66-204 page 4'!U29&gt;0,'TC 66-204 page 4'!U29,0)</f>
        <v>0</v>
      </c>
      <c r="T102" s="9"/>
      <c r="U102" s="63">
        <f t="shared" si="0"/>
        <v>0</v>
      </c>
      <c r="V102" s="9">
        <f>S102/10</f>
        <v>0</v>
      </c>
      <c r="W102" s="18"/>
      <c r="X102" s="9"/>
      <c r="Y102" s="9"/>
      <c r="Z102" s="9"/>
      <c r="AA102" s="9"/>
    </row>
    <row r="103" spans="1:27" ht="15">
      <c r="A103" s="161"/>
      <c r="B103" s="171"/>
      <c r="C103" s="171"/>
      <c r="D103" s="172"/>
      <c r="E103" s="172"/>
      <c r="F103" s="172"/>
      <c r="G103" s="172"/>
      <c r="H103" s="171"/>
      <c r="I103" s="172"/>
      <c r="J103" s="210"/>
      <c r="K103" s="171"/>
      <c r="L103" s="166"/>
      <c r="M103" s="9" t="s">
        <v>480</v>
      </c>
      <c r="N103" s="9"/>
      <c r="O103" s="9"/>
      <c r="P103" s="9"/>
      <c r="Q103" s="209">
        <f>J282</f>
        <v>22.740000000000002</v>
      </c>
      <c r="R103" s="21" t="s">
        <v>35</v>
      </c>
      <c r="S103" s="447">
        <f>IF('TC 66-204 page 4'!U33&gt;0,'TC 66-204 page 4'!U33,0)</f>
        <v>0</v>
      </c>
      <c r="T103" s="9"/>
      <c r="U103" s="63">
        <f t="shared" si="0"/>
        <v>0</v>
      </c>
      <c r="V103" s="9">
        <f>S103/10</f>
        <v>0</v>
      </c>
      <c r="W103" s="18"/>
      <c r="X103" s="9"/>
      <c r="Y103" s="9"/>
      <c r="Z103" s="9"/>
      <c r="AA103" s="9"/>
    </row>
    <row r="104" spans="1:27" ht="15.75">
      <c r="A104" s="167" t="s">
        <v>443</v>
      </c>
      <c r="B104" s="168"/>
      <c r="C104" s="168"/>
      <c r="D104" s="168"/>
      <c r="E104" s="168"/>
      <c r="F104" s="169"/>
      <c r="G104" s="196"/>
      <c r="H104" s="196"/>
      <c r="I104" s="196"/>
      <c r="J104" s="217"/>
      <c r="K104" s="196"/>
      <c r="L104" s="166"/>
      <c r="M104" s="18" t="s">
        <v>481</v>
      </c>
      <c r="N104" s="9"/>
      <c r="O104" s="9"/>
      <c r="P104" s="9"/>
      <c r="Q104" s="209">
        <f>J299</f>
        <v>0</v>
      </c>
      <c r="R104" s="21" t="s">
        <v>201</v>
      </c>
      <c r="S104" s="226">
        <f>IF('TC 66-204 page 4'!U42&gt;0,'TC 66-204 page 4'!U42,0)</f>
        <v>0</v>
      </c>
      <c r="T104" s="9"/>
      <c r="U104" s="63">
        <f t="shared" si="0"/>
        <v>0</v>
      </c>
      <c r="V104" s="9"/>
      <c r="W104" s="18"/>
      <c r="X104" s="9"/>
      <c r="Y104" s="9"/>
      <c r="Z104" s="9"/>
      <c r="AA104" s="9"/>
    </row>
    <row r="105" spans="1:27" ht="15">
      <c r="A105" s="161"/>
      <c r="B105" s="171"/>
      <c r="C105" s="171"/>
      <c r="D105" s="172"/>
      <c r="E105" s="172"/>
      <c r="F105" s="172"/>
      <c r="G105" s="172"/>
      <c r="H105" s="171"/>
      <c r="I105" s="172"/>
      <c r="J105" s="210"/>
      <c r="K105" s="171"/>
      <c r="L105" s="166"/>
      <c r="M105" s="9" t="s">
        <v>482</v>
      </c>
      <c r="N105" s="9"/>
      <c r="O105" s="9"/>
      <c r="P105" s="9"/>
      <c r="Q105" s="209">
        <f>J306</f>
        <v>42</v>
      </c>
      <c r="R105" s="21" t="s">
        <v>190</v>
      </c>
      <c r="S105" s="448">
        <f>IF('TC 66-204 page 4'!U53&gt;0,'TC 66-204 page 4'!U53,0)</f>
        <v>0</v>
      </c>
      <c r="T105" s="9"/>
      <c r="U105" s="63">
        <f t="shared" si="0"/>
        <v>0</v>
      </c>
      <c r="V105" s="9"/>
      <c r="W105" s="9"/>
      <c r="X105" s="9"/>
      <c r="Y105" s="9"/>
      <c r="Z105" s="9"/>
      <c r="AA105" s="9"/>
    </row>
    <row r="106" spans="1:27" ht="15">
      <c r="A106" s="161"/>
      <c r="B106" s="171" t="s">
        <v>380</v>
      </c>
      <c r="C106" s="171"/>
      <c r="D106" s="172"/>
      <c r="E106" s="172"/>
      <c r="F106" s="172"/>
      <c r="G106" s="172"/>
      <c r="H106" s="159"/>
      <c r="I106" s="171"/>
      <c r="J106" s="212">
        <f>J13</f>
        <v>0</v>
      </c>
      <c r="K106" s="171"/>
      <c r="L106" s="166"/>
      <c r="M106" s="9" t="s">
        <v>483</v>
      </c>
      <c r="N106" s="9"/>
      <c r="O106" s="9"/>
      <c r="P106" s="9"/>
      <c r="Q106" s="209">
        <f>J314</f>
        <v>0</v>
      </c>
      <c r="R106" s="21" t="s">
        <v>110</v>
      </c>
      <c r="S106" s="226">
        <f>IF('TC 66-204 page 4'!U53&gt;0,1,0)</f>
        <v>0</v>
      </c>
      <c r="T106" s="9"/>
      <c r="U106" s="63">
        <f t="shared" si="0"/>
        <v>0</v>
      </c>
      <c r="V106" s="9"/>
      <c r="W106" s="9"/>
      <c r="X106" s="9"/>
      <c r="Y106" s="9"/>
      <c r="Z106" s="9"/>
      <c r="AA106" s="9"/>
    </row>
    <row r="107" spans="1:27" ht="15">
      <c r="A107" s="161"/>
      <c r="B107" s="171" t="s">
        <v>381</v>
      </c>
      <c r="C107" s="171"/>
      <c r="D107" s="172"/>
      <c r="E107" s="172"/>
      <c r="F107" s="172"/>
      <c r="G107" s="172"/>
      <c r="H107" s="159"/>
      <c r="I107" s="171"/>
      <c r="J107" s="212">
        <f>J22</f>
        <v>210</v>
      </c>
      <c r="K107" s="171"/>
      <c r="L107" s="166"/>
      <c r="M107" s="9" t="s">
        <v>484</v>
      </c>
      <c r="N107" s="9"/>
      <c r="O107" s="9"/>
      <c r="P107" s="9"/>
      <c r="Q107" s="209">
        <f>J333</f>
        <v>0</v>
      </c>
      <c r="R107" s="21" t="s">
        <v>110</v>
      </c>
      <c r="S107" s="226">
        <f>IF('TC 66-204 page 4'!U58&gt;0,1,0)</f>
        <v>0</v>
      </c>
      <c r="T107" s="9"/>
      <c r="U107" s="63">
        <f t="shared" si="0"/>
        <v>0</v>
      </c>
      <c r="V107" s="9"/>
      <c r="W107" s="9"/>
      <c r="X107" s="9"/>
      <c r="Y107" s="9"/>
      <c r="Z107" s="9"/>
      <c r="AA107" s="9"/>
    </row>
    <row r="108" spans="1:27" ht="15">
      <c r="A108" s="161"/>
      <c r="B108" s="171" t="s">
        <v>382</v>
      </c>
      <c r="C108" s="171"/>
      <c r="D108" s="172"/>
      <c r="E108" s="172"/>
      <c r="F108" s="172"/>
      <c r="G108" s="172"/>
      <c r="H108" s="159"/>
      <c r="I108" s="171"/>
      <c r="J108" s="391">
        <f>J34</f>
        <v>1102.4</v>
      </c>
      <c r="K108" s="171"/>
      <c r="L108" s="166"/>
      <c r="M108" s="9" t="s">
        <v>485</v>
      </c>
      <c r="N108" s="9"/>
      <c r="O108" s="9"/>
      <c r="P108" s="9"/>
      <c r="Q108" s="209">
        <f>J346</f>
        <v>0</v>
      </c>
      <c r="R108" s="21" t="s">
        <v>196</v>
      </c>
      <c r="S108" s="445">
        <f>IF('TC 66-204 page 4'!U74&gt;0,('TC 66-204 page 4'!U74*'TC 66-204 page 4'!U75),0)</f>
        <v>0</v>
      </c>
      <c r="T108" s="9"/>
      <c r="U108" s="63">
        <f t="shared" si="0"/>
        <v>0</v>
      </c>
      <c r="V108" s="9"/>
      <c r="W108" s="9"/>
      <c r="X108" s="9"/>
      <c r="Y108" s="9"/>
      <c r="Z108" s="9"/>
      <c r="AA108" s="9"/>
    </row>
    <row r="109" spans="1:27" ht="15">
      <c r="A109" s="161"/>
      <c r="B109" s="171"/>
      <c r="C109" s="171"/>
      <c r="D109" s="172"/>
      <c r="E109" s="172"/>
      <c r="F109" s="172"/>
      <c r="G109" s="172"/>
      <c r="H109" s="159"/>
      <c r="I109" s="172" t="s">
        <v>22</v>
      </c>
      <c r="J109" s="213">
        <f>SUM(J106:J108)</f>
        <v>1312.4</v>
      </c>
      <c r="K109" s="171"/>
      <c r="L109" s="166"/>
      <c r="M109" s="9" t="s">
        <v>486</v>
      </c>
      <c r="N109" s="9"/>
      <c r="O109" s="9"/>
      <c r="P109" s="9"/>
      <c r="Q109" s="209">
        <f>I353</f>
        <v>0</v>
      </c>
      <c r="R109" s="21" t="s">
        <v>195</v>
      </c>
      <c r="S109" s="226">
        <f>IF('TC 66-204 page 4'!U77&gt;0,'TC 66-204 page 4'!U77,0)</f>
        <v>0</v>
      </c>
      <c r="T109" s="9"/>
      <c r="U109" s="63">
        <f t="shared" si="0"/>
        <v>0</v>
      </c>
      <c r="V109" s="9"/>
      <c r="W109" s="9"/>
      <c r="X109" s="9"/>
      <c r="Y109" s="9"/>
      <c r="Z109" s="9"/>
      <c r="AA109" s="9"/>
    </row>
    <row r="110" spans="1:27" ht="15.75">
      <c r="A110" s="161"/>
      <c r="B110" s="171"/>
      <c r="C110" s="171"/>
      <c r="D110" s="172"/>
      <c r="E110" s="172"/>
      <c r="F110" s="172"/>
      <c r="G110" s="172"/>
      <c r="H110" s="159"/>
      <c r="I110" s="218" t="s">
        <v>14</v>
      </c>
      <c r="J110" s="214">
        <f>(J109/'Rate Classifications'!O44)-J51</f>
        <v>5.275173913043478</v>
      </c>
      <c r="K110" s="171" t="s">
        <v>59</v>
      </c>
      <c r="L110" s="166"/>
      <c r="M110" s="9" t="s">
        <v>487</v>
      </c>
      <c r="N110" s="9"/>
      <c r="O110" s="9"/>
      <c r="P110" s="9"/>
      <c r="Q110" s="209">
        <f>I359</f>
        <v>0</v>
      </c>
      <c r="R110" s="21" t="s">
        <v>8</v>
      </c>
      <c r="S110" s="226">
        <f>IF('TC 66-204 page 4'!U79&gt;0,'TC 66-204 page 4'!U79,0)</f>
        <v>0</v>
      </c>
      <c r="T110" s="9"/>
      <c r="U110" s="63">
        <f t="shared" si="0"/>
        <v>0</v>
      </c>
      <c r="V110" s="9"/>
      <c r="W110" s="9"/>
      <c r="X110" s="9"/>
      <c r="Y110" s="9"/>
      <c r="Z110" s="9"/>
      <c r="AA110" s="9"/>
    </row>
    <row r="111" spans="1:27" ht="15.75">
      <c r="A111" s="161"/>
      <c r="B111" s="171"/>
      <c r="C111" s="171"/>
      <c r="D111" s="172"/>
      <c r="E111" s="172"/>
      <c r="F111" s="172"/>
      <c r="G111" s="172"/>
      <c r="H111" s="159"/>
      <c r="I111" s="179"/>
      <c r="J111" s="180"/>
      <c r="K111" s="171"/>
      <c r="L111" s="166"/>
      <c r="M111" s="9" t="s">
        <v>488</v>
      </c>
      <c r="N111" s="9"/>
      <c r="O111" s="9"/>
      <c r="P111" s="9"/>
      <c r="Q111" s="209">
        <f>I360</f>
        <v>0</v>
      </c>
      <c r="R111" s="21" t="s">
        <v>8</v>
      </c>
      <c r="S111" s="226">
        <f>IF('TC 66-204 page 4'!U81&gt;0,'TC 66-204 page 4'!U81,0)</f>
        <v>0</v>
      </c>
      <c r="T111" s="9"/>
      <c r="U111" s="63">
        <f t="shared" si="0"/>
        <v>0</v>
      </c>
      <c r="V111" s="9" t="s">
        <v>655</v>
      </c>
      <c r="W111" s="9"/>
      <c r="X111" s="9"/>
      <c r="Y111" s="9"/>
      <c r="Z111" s="9"/>
      <c r="AA111" s="9"/>
    </row>
    <row r="112" spans="1:27" ht="15.75">
      <c r="A112" s="161"/>
      <c r="B112" s="171"/>
      <c r="C112" s="171"/>
      <c r="D112" s="172"/>
      <c r="E112" s="172"/>
      <c r="F112" s="172"/>
      <c r="G112" s="172"/>
      <c r="H112" s="159"/>
      <c r="I112" s="179"/>
      <c r="J112" s="180"/>
      <c r="K112" s="171"/>
      <c r="L112" s="166"/>
      <c r="M112" s="9" t="s">
        <v>489</v>
      </c>
      <c r="N112" s="9"/>
      <c r="O112" s="9"/>
      <c r="P112" s="9"/>
      <c r="Q112" s="209">
        <f>I361</f>
        <v>0</v>
      </c>
      <c r="R112" s="21" t="s">
        <v>8</v>
      </c>
      <c r="S112" s="226">
        <f>IF('TC 66-204 page 4'!U83&gt;0,'TC 66-204 page 4'!U83,0)</f>
        <v>0</v>
      </c>
      <c r="T112" s="9"/>
      <c r="U112" s="63">
        <f t="shared" si="0"/>
        <v>0</v>
      </c>
      <c r="V112" s="9"/>
      <c r="W112" s="9"/>
      <c r="X112" s="9"/>
      <c r="Y112" s="9"/>
      <c r="Z112" s="9"/>
      <c r="AA112" s="9"/>
    </row>
    <row r="113" spans="1:27" ht="15">
      <c r="A113" s="161"/>
      <c r="B113" s="171"/>
      <c r="C113" s="171"/>
      <c r="D113" s="172"/>
      <c r="E113" s="172"/>
      <c r="F113" s="172"/>
      <c r="G113" s="172"/>
      <c r="H113" s="171"/>
      <c r="I113" s="172"/>
      <c r="J113" s="171"/>
      <c r="K113" s="171"/>
      <c r="L113" s="166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>
      <c r="A114" s="167" t="s">
        <v>442</v>
      </c>
      <c r="B114" s="168"/>
      <c r="C114" s="168"/>
      <c r="D114" s="168"/>
      <c r="E114" s="168"/>
      <c r="F114" s="169"/>
      <c r="G114" s="196"/>
      <c r="H114" s="196"/>
      <c r="I114" s="196"/>
      <c r="J114" s="196"/>
      <c r="K114" s="196"/>
      <c r="L114" s="16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">
      <c r="A115" s="161"/>
      <c r="B115" s="171"/>
      <c r="C115" s="171"/>
      <c r="D115" s="172"/>
      <c r="E115" s="172"/>
      <c r="F115" s="172"/>
      <c r="G115" s="172"/>
      <c r="H115" s="171"/>
      <c r="I115" s="172"/>
      <c r="J115" s="171"/>
      <c r="K115" s="171"/>
      <c r="L115" s="166"/>
      <c r="M115" s="9"/>
      <c r="N115" s="9"/>
      <c r="O115" s="9"/>
      <c r="P115" s="9"/>
      <c r="Q115" s="9"/>
      <c r="R115" s="9"/>
      <c r="S115" s="9"/>
      <c r="T115" s="550" t="s">
        <v>116</v>
      </c>
      <c r="U115" s="551">
        <f>SUM(U79:U112)</f>
        <v>0</v>
      </c>
      <c r="V115" s="9">
        <f>SUM(V79:V114)</f>
        <v>1</v>
      </c>
      <c r="W115" s="9" t="s">
        <v>634</v>
      </c>
      <c r="X115" s="9"/>
      <c r="Y115" s="9"/>
      <c r="Z115" s="9"/>
      <c r="AA115" s="9"/>
    </row>
    <row r="116" spans="1:27" ht="15">
      <c r="A116" s="161"/>
      <c r="B116" s="171" t="s">
        <v>380</v>
      </c>
      <c r="C116" s="171"/>
      <c r="D116" s="172"/>
      <c r="E116" s="172"/>
      <c r="F116" s="172"/>
      <c r="G116" s="172"/>
      <c r="H116" s="159"/>
      <c r="I116" s="171"/>
      <c r="J116" s="212">
        <f>$J$13</f>
        <v>0</v>
      </c>
      <c r="K116" s="171"/>
      <c r="L116" s="16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">
      <c r="A117" s="161"/>
      <c r="B117" s="171" t="s">
        <v>381</v>
      </c>
      <c r="C117" s="171"/>
      <c r="D117" s="172"/>
      <c r="E117" s="172"/>
      <c r="F117" s="172"/>
      <c r="G117" s="172"/>
      <c r="H117" s="159"/>
      <c r="I117" s="171"/>
      <c r="J117" s="212">
        <f>$J$22</f>
        <v>210</v>
      </c>
      <c r="K117" s="171"/>
      <c r="L117" s="16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">
      <c r="A118" s="161"/>
      <c r="B118" s="171" t="s">
        <v>382</v>
      </c>
      <c r="C118" s="171"/>
      <c r="D118" s="172"/>
      <c r="E118" s="172"/>
      <c r="F118" s="172"/>
      <c r="G118" s="172"/>
      <c r="H118" s="159"/>
      <c r="I118" s="171"/>
      <c r="J118" s="391">
        <f>J34</f>
        <v>1102.4</v>
      </c>
      <c r="K118" s="171"/>
      <c r="L118" s="166"/>
      <c r="M118" s="187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13" ht="15">
      <c r="A119" s="161"/>
      <c r="B119" s="171"/>
      <c r="C119" s="171"/>
      <c r="D119" s="172"/>
      <c r="E119" s="172"/>
      <c r="F119" s="172"/>
      <c r="G119" s="172"/>
      <c r="H119" s="159"/>
      <c r="I119" s="172" t="s">
        <v>22</v>
      </c>
      <c r="J119" s="213">
        <f>SUM(J116:J118)</f>
        <v>1312.4</v>
      </c>
      <c r="K119" s="171"/>
      <c r="L119" s="166"/>
      <c r="M119" s="542"/>
    </row>
    <row r="120" spans="1:13" ht="15.75">
      <c r="A120" s="161"/>
      <c r="B120" s="171"/>
      <c r="C120" s="171"/>
      <c r="D120" s="172"/>
      <c r="E120" s="172"/>
      <c r="F120" s="172"/>
      <c r="G120" s="172"/>
      <c r="H120" s="159"/>
      <c r="I120" s="218" t="s">
        <v>14</v>
      </c>
      <c r="J120" s="214">
        <f>J119/'Rate Classifications'!O46</f>
        <v>52.496</v>
      </c>
      <c r="K120" s="171" t="s">
        <v>59</v>
      </c>
      <c r="L120" s="166"/>
      <c r="M120" s="542"/>
    </row>
    <row r="121" spans="1:13" ht="15.75">
      <c r="A121" s="161"/>
      <c r="B121" s="171"/>
      <c r="C121" s="171"/>
      <c r="D121" s="172"/>
      <c r="E121" s="172"/>
      <c r="F121" s="172"/>
      <c r="G121" s="172"/>
      <c r="H121" s="159"/>
      <c r="I121" s="179"/>
      <c r="J121" s="180"/>
      <c r="K121" s="171"/>
      <c r="L121" s="166"/>
      <c r="M121" s="542"/>
    </row>
    <row r="122" spans="1:13" ht="15.75">
      <c r="A122" s="161"/>
      <c r="B122" s="171"/>
      <c r="C122" s="171"/>
      <c r="D122" s="172"/>
      <c r="E122" s="172"/>
      <c r="F122" s="172"/>
      <c r="G122" s="172"/>
      <c r="H122" s="159"/>
      <c r="I122" s="179"/>
      <c r="J122" s="180"/>
      <c r="K122" s="171"/>
      <c r="L122" s="166"/>
      <c r="M122" s="542"/>
    </row>
    <row r="123" spans="1:13" ht="15">
      <c r="A123" s="161"/>
      <c r="B123" s="171"/>
      <c r="C123" s="171"/>
      <c r="D123" s="172"/>
      <c r="E123" s="172"/>
      <c r="F123" s="172"/>
      <c r="G123" s="172"/>
      <c r="H123" s="171"/>
      <c r="I123" s="177"/>
      <c r="J123" s="171"/>
      <c r="K123" s="171"/>
      <c r="L123" s="166"/>
      <c r="M123" s="542"/>
    </row>
    <row r="124" spans="1:13" ht="15.75">
      <c r="A124" s="167" t="s">
        <v>441</v>
      </c>
      <c r="B124" s="168"/>
      <c r="C124" s="168"/>
      <c r="D124" s="168"/>
      <c r="E124" s="168"/>
      <c r="F124" s="169"/>
      <c r="G124" s="196"/>
      <c r="H124" s="196"/>
      <c r="I124" s="196"/>
      <c r="J124" s="196"/>
      <c r="K124" s="196"/>
      <c r="L124" s="166"/>
      <c r="M124" s="542"/>
    </row>
    <row r="125" spans="1:13" ht="15">
      <c r="A125" s="161"/>
      <c r="B125" s="174"/>
      <c r="C125" s="174"/>
      <c r="D125" s="175"/>
      <c r="E125" s="172"/>
      <c r="F125" s="172"/>
      <c r="G125" s="172"/>
      <c r="H125" s="171"/>
      <c r="I125" s="172"/>
      <c r="J125" s="171"/>
      <c r="K125" s="171"/>
      <c r="L125" s="166"/>
      <c r="M125" s="542"/>
    </row>
    <row r="126" spans="1:13" ht="15">
      <c r="A126" s="161"/>
      <c r="B126" s="171" t="s">
        <v>380</v>
      </c>
      <c r="C126" s="171"/>
      <c r="D126" s="172"/>
      <c r="E126" s="172"/>
      <c r="F126" s="172"/>
      <c r="G126" s="172"/>
      <c r="H126" s="159"/>
      <c r="I126" s="171"/>
      <c r="J126" s="212">
        <f>$J$13</f>
        <v>0</v>
      </c>
      <c r="K126" s="171"/>
      <c r="L126" s="166"/>
      <c r="M126" s="542"/>
    </row>
    <row r="127" spans="1:13" ht="15">
      <c r="A127" s="161"/>
      <c r="B127" s="171" t="s">
        <v>381</v>
      </c>
      <c r="C127" s="171"/>
      <c r="D127" s="172"/>
      <c r="E127" s="172"/>
      <c r="F127" s="172"/>
      <c r="G127" s="172"/>
      <c r="H127" s="159"/>
      <c r="I127" s="171"/>
      <c r="J127" s="212">
        <f>$J$22</f>
        <v>210</v>
      </c>
      <c r="K127" s="171"/>
      <c r="L127" s="166"/>
      <c r="M127" s="542"/>
    </row>
    <row r="128" spans="1:13" ht="15">
      <c r="A128" s="161"/>
      <c r="B128" s="426" t="s">
        <v>632</v>
      </c>
      <c r="C128" s="171"/>
      <c r="D128" s="172"/>
      <c r="E128" s="172"/>
      <c r="F128" s="172"/>
      <c r="G128" s="172"/>
      <c r="H128" s="159"/>
      <c r="I128" s="171"/>
      <c r="J128" s="427">
        <f>$J$26+$J$29+$J$32</f>
        <v>1102.4</v>
      </c>
      <c r="K128" s="171"/>
      <c r="L128" s="166"/>
      <c r="M128" s="542"/>
    </row>
    <row r="129" spans="1:13" ht="15">
      <c r="A129" s="161"/>
      <c r="B129" s="171"/>
      <c r="C129" s="171"/>
      <c r="D129" s="172"/>
      <c r="E129" s="172"/>
      <c r="F129" s="172"/>
      <c r="G129" s="172"/>
      <c r="H129" s="159"/>
      <c r="I129" s="172" t="s">
        <v>57</v>
      </c>
      <c r="J129" s="212">
        <f>SUM(J126:J128)</f>
        <v>1312.4</v>
      </c>
      <c r="K129" s="171"/>
      <c r="L129" s="166"/>
      <c r="M129" s="542"/>
    </row>
    <row r="130" spans="1:13" ht="15">
      <c r="A130" s="161"/>
      <c r="B130" s="171"/>
      <c r="C130" s="171"/>
      <c r="D130" s="172"/>
      <c r="E130" s="172"/>
      <c r="F130" s="172"/>
      <c r="G130" s="172"/>
      <c r="H130" s="159"/>
      <c r="I130" s="172" t="s">
        <v>56</v>
      </c>
      <c r="J130" s="212">
        <f>J129/'Rate Classifications'!O45</f>
        <v>3.281</v>
      </c>
      <c r="K130" s="171"/>
      <c r="L130" s="166"/>
      <c r="M130" s="542"/>
    </row>
    <row r="131" spans="1:13" ht="15">
      <c r="A131" s="161"/>
      <c r="B131" s="171" t="s">
        <v>400</v>
      </c>
      <c r="C131" s="171"/>
      <c r="D131" s="172"/>
      <c r="E131" s="172" t="s">
        <v>43</v>
      </c>
      <c r="F131" s="172"/>
      <c r="G131" s="172"/>
      <c r="H131" s="171"/>
      <c r="I131" s="173"/>
      <c r="J131" s="171"/>
      <c r="K131" s="171"/>
      <c r="L131" s="166"/>
      <c r="M131" s="542"/>
    </row>
    <row r="132" spans="1:13" ht="15">
      <c r="A132" s="161"/>
      <c r="B132" s="171"/>
      <c r="C132" s="171"/>
      <c r="D132" s="172"/>
      <c r="E132" s="480">
        <v>1.5</v>
      </c>
      <c r="F132" s="172"/>
      <c r="G132" s="172"/>
      <c r="H132" s="171"/>
      <c r="I132" s="173"/>
      <c r="J132" s="171"/>
      <c r="K132" s="171"/>
      <c r="L132" s="166"/>
      <c r="M132" s="542"/>
    </row>
    <row r="133" spans="1:13" ht="15.75">
      <c r="A133" s="161"/>
      <c r="B133" s="171"/>
      <c r="C133" s="171"/>
      <c r="D133" s="172"/>
      <c r="E133" s="172"/>
      <c r="F133" s="172"/>
      <c r="G133" s="172"/>
      <c r="H133" s="159"/>
      <c r="I133" s="218" t="s">
        <v>14</v>
      </c>
      <c r="J133" s="214">
        <f>J130+E132</f>
        <v>4.781000000000001</v>
      </c>
      <c r="K133" s="171" t="s">
        <v>59</v>
      </c>
      <c r="L133" s="166"/>
      <c r="M133" s="542"/>
    </row>
    <row r="134" spans="1:13" ht="15.75">
      <c r="A134" s="161"/>
      <c r="B134" s="171"/>
      <c r="C134" s="171"/>
      <c r="D134" s="172"/>
      <c r="E134" s="172"/>
      <c r="F134" s="172"/>
      <c r="G134" s="172"/>
      <c r="H134" s="159"/>
      <c r="I134" s="179"/>
      <c r="J134" s="180"/>
      <c r="K134" s="171"/>
      <c r="L134" s="166"/>
      <c r="M134" s="542"/>
    </row>
    <row r="135" spans="1:13" ht="15.75">
      <c r="A135" s="161"/>
      <c r="B135" s="171"/>
      <c r="C135" s="171"/>
      <c r="D135" s="172"/>
      <c r="E135" s="172"/>
      <c r="F135" s="172"/>
      <c r="G135" s="172"/>
      <c r="H135" s="159"/>
      <c r="I135" s="179"/>
      <c r="J135" s="180"/>
      <c r="K135" s="171"/>
      <c r="L135" s="166"/>
      <c r="M135" s="542"/>
    </row>
    <row r="136" spans="1:13" ht="15.75">
      <c r="A136" s="161"/>
      <c r="B136" s="171"/>
      <c r="C136" s="171"/>
      <c r="D136" s="172"/>
      <c r="E136" s="172"/>
      <c r="F136" s="172"/>
      <c r="G136" s="172"/>
      <c r="H136" s="159"/>
      <c r="I136" s="179"/>
      <c r="J136" s="180"/>
      <c r="K136" s="171"/>
      <c r="L136" s="166"/>
      <c r="M136" s="542"/>
    </row>
    <row r="137" spans="1:13" ht="15.75">
      <c r="A137" s="167" t="s">
        <v>440</v>
      </c>
      <c r="B137" s="168"/>
      <c r="C137" s="168"/>
      <c r="D137" s="168"/>
      <c r="E137" s="168"/>
      <c r="F137" s="169"/>
      <c r="G137" s="196"/>
      <c r="H137" s="196"/>
      <c r="I137" s="196"/>
      <c r="J137" s="196"/>
      <c r="K137" s="196"/>
      <c r="L137" s="166"/>
      <c r="M137" s="542"/>
    </row>
    <row r="138" spans="1:13" ht="15">
      <c r="A138" s="161"/>
      <c r="B138" s="174"/>
      <c r="C138" s="174"/>
      <c r="D138" s="174"/>
      <c r="E138" s="174"/>
      <c r="F138" s="172"/>
      <c r="G138" s="172"/>
      <c r="H138" s="171"/>
      <c r="I138" s="173"/>
      <c r="J138" s="171"/>
      <c r="K138" s="171"/>
      <c r="L138" s="166"/>
      <c r="M138" s="542"/>
    </row>
    <row r="139" spans="1:13" ht="15">
      <c r="A139" s="161"/>
      <c r="B139" s="171" t="s">
        <v>380</v>
      </c>
      <c r="C139" s="171"/>
      <c r="D139" s="172"/>
      <c r="E139" s="172"/>
      <c r="F139" s="172"/>
      <c r="G139" s="172"/>
      <c r="H139" s="159"/>
      <c r="I139" s="171"/>
      <c r="J139" s="212">
        <f>$J$13</f>
        <v>0</v>
      </c>
      <c r="K139" s="171"/>
      <c r="L139" s="166"/>
      <c r="M139" s="542"/>
    </row>
    <row r="140" spans="1:13" ht="15">
      <c r="A140" s="161"/>
      <c r="B140" s="171" t="s">
        <v>381</v>
      </c>
      <c r="C140" s="171"/>
      <c r="D140" s="172"/>
      <c r="E140" s="172"/>
      <c r="F140" s="172"/>
      <c r="G140" s="172"/>
      <c r="H140" s="159"/>
      <c r="I140" s="171"/>
      <c r="J140" s="212">
        <f>$J$22</f>
        <v>210</v>
      </c>
      <c r="K140" s="171"/>
      <c r="L140" s="166"/>
      <c r="M140" s="542"/>
    </row>
    <row r="141" spans="1:13" ht="15">
      <c r="A141" s="161"/>
      <c r="B141" s="426" t="s">
        <v>632</v>
      </c>
      <c r="C141" s="171"/>
      <c r="D141" s="172"/>
      <c r="E141" s="172"/>
      <c r="F141" s="172"/>
      <c r="G141" s="172"/>
      <c r="H141" s="159"/>
      <c r="I141" s="171"/>
      <c r="J141" s="427">
        <f>$J$26+$J$29+$J$32</f>
        <v>1102.4</v>
      </c>
      <c r="K141" s="171"/>
      <c r="L141" s="166"/>
      <c r="M141" s="542"/>
    </row>
    <row r="142" spans="1:13" ht="15">
      <c r="A142" s="161"/>
      <c r="B142" s="171"/>
      <c r="C142" s="171"/>
      <c r="D142" s="172"/>
      <c r="E142" s="172"/>
      <c r="F142" s="172"/>
      <c r="G142" s="172"/>
      <c r="H142" s="159"/>
      <c r="I142" s="172" t="s">
        <v>57</v>
      </c>
      <c r="J142" s="212">
        <f>SUM(J139:J141)</f>
        <v>1312.4</v>
      </c>
      <c r="K142" s="171"/>
      <c r="L142" s="166"/>
      <c r="M142" s="542"/>
    </row>
    <row r="143" spans="1:13" ht="15">
      <c r="A143" s="161"/>
      <c r="B143" s="171"/>
      <c r="C143" s="171"/>
      <c r="D143" s="172"/>
      <c r="E143" s="172"/>
      <c r="F143" s="172"/>
      <c r="G143" s="172"/>
      <c r="H143" s="159"/>
      <c r="I143" s="172" t="s">
        <v>56</v>
      </c>
      <c r="J143" s="212">
        <f>J142/'Rate Classifications'!O45</f>
        <v>3.281</v>
      </c>
      <c r="K143" s="171"/>
      <c r="L143" s="166"/>
      <c r="M143" s="542"/>
    </row>
    <row r="144" spans="1:13" ht="15">
      <c r="A144" s="161"/>
      <c r="B144" s="171" t="s">
        <v>400</v>
      </c>
      <c r="C144" s="171"/>
      <c r="D144" s="172"/>
      <c r="E144" s="172" t="s">
        <v>43</v>
      </c>
      <c r="F144" s="172"/>
      <c r="G144" s="172"/>
      <c r="H144" s="159"/>
      <c r="I144" s="172"/>
      <c r="J144" s="212"/>
      <c r="K144" s="171"/>
      <c r="L144" s="166"/>
      <c r="M144" s="542"/>
    </row>
    <row r="145" spans="1:13" ht="15">
      <c r="A145" s="161"/>
      <c r="B145" s="171"/>
      <c r="C145" s="171"/>
      <c r="D145" s="172"/>
      <c r="E145" s="480">
        <v>1.5</v>
      </c>
      <c r="F145" s="172"/>
      <c r="G145" s="172"/>
      <c r="H145" s="159"/>
      <c r="I145" s="172"/>
      <c r="J145" s="212"/>
      <c r="K145" s="171"/>
      <c r="L145" s="166"/>
      <c r="M145" s="542"/>
    </row>
    <row r="146" spans="1:13" ht="15.75">
      <c r="A146" s="161"/>
      <c r="B146" s="171"/>
      <c r="C146" s="171"/>
      <c r="D146" s="172"/>
      <c r="E146" s="172"/>
      <c r="F146" s="172"/>
      <c r="G146" s="172"/>
      <c r="H146" s="159"/>
      <c r="I146" s="218" t="s">
        <v>14</v>
      </c>
      <c r="J146" s="214">
        <f>J143+E145</f>
        <v>4.781000000000001</v>
      </c>
      <c r="K146" s="171" t="s">
        <v>59</v>
      </c>
      <c r="L146" s="166"/>
      <c r="M146" s="542"/>
    </row>
    <row r="147" spans="1:13" ht="15.75">
      <c r="A147" s="161"/>
      <c r="B147" s="171"/>
      <c r="C147" s="171"/>
      <c r="D147" s="172"/>
      <c r="E147" s="172"/>
      <c r="F147" s="172"/>
      <c r="G147" s="172"/>
      <c r="H147" s="179"/>
      <c r="I147" s="180"/>
      <c r="J147" s="210"/>
      <c r="K147" s="171"/>
      <c r="L147" s="166"/>
      <c r="M147" s="542"/>
    </row>
    <row r="148" spans="1:13" ht="15.75">
      <c r="A148" s="161"/>
      <c r="B148" s="171"/>
      <c r="C148" s="171"/>
      <c r="D148" s="172"/>
      <c r="E148" s="172"/>
      <c r="F148" s="172"/>
      <c r="G148" s="172"/>
      <c r="H148" s="179"/>
      <c r="I148" s="180"/>
      <c r="J148" s="210"/>
      <c r="K148" s="171"/>
      <c r="L148" s="166"/>
      <c r="M148" s="542"/>
    </row>
    <row r="149" spans="1:13" ht="15.75">
      <c r="A149" s="161"/>
      <c r="B149" s="171"/>
      <c r="C149" s="171"/>
      <c r="D149" s="172"/>
      <c r="E149" s="172"/>
      <c r="F149" s="172"/>
      <c r="G149" s="172"/>
      <c r="H149" s="179"/>
      <c r="I149" s="180"/>
      <c r="J149" s="210"/>
      <c r="K149" s="171"/>
      <c r="L149" s="166"/>
      <c r="M149" s="542"/>
    </row>
    <row r="150" spans="1:13" ht="15.75">
      <c r="A150" s="167" t="s">
        <v>439</v>
      </c>
      <c r="B150" s="168"/>
      <c r="C150" s="168"/>
      <c r="D150" s="168"/>
      <c r="E150" s="168"/>
      <c r="F150" s="169"/>
      <c r="G150" s="196"/>
      <c r="H150" s="196"/>
      <c r="I150" s="221"/>
      <c r="J150" s="217"/>
      <c r="K150" s="196"/>
      <c r="L150" s="166"/>
      <c r="M150" s="542"/>
    </row>
    <row r="151" spans="1:13" ht="15">
      <c r="A151" s="161"/>
      <c r="B151" s="174"/>
      <c r="C151" s="174"/>
      <c r="D151" s="175"/>
      <c r="E151" s="172"/>
      <c r="F151" s="172"/>
      <c r="G151" s="172"/>
      <c r="H151" s="171"/>
      <c r="I151" s="172"/>
      <c r="J151" s="210"/>
      <c r="K151" s="171"/>
      <c r="L151" s="166"/>
      <c r="M151" s="542"/>
    </row>
    <row r="152" spans="1:13" ht="15">
      <c r="A152" s="161"/>
      <c r="B152" s="171" t="s">
        <v>380</v>
      </c>
      <c r="C152" s="171"/>
      <c r="D152" s="172"/>
      <c r="E152" s="172"/>
      <c r="F152" s="172"/>
      <c r="G152" s="172"/>
      <c r="H152" s="159"/>
      <c r="I152" s="172"/>
      <c r="J152" s="212">
        <f>$J$13</f>
        <v>0</v>
      </c>
      <c r="K152" s="171"/>
      <c r="L152" s="166"/>
      <c r="M152" s="542"/>
    </row>
    <row r="153" spans="1:13" ht="15">
      <c r="A153" s="161"/>
      <c r="B153" s="171" t="s">
        <v>381</v>
      </c>
      <c r="C153" s="171"/>
      <c r="D153" s="172"/>
      <c r="E153" s="172"/>
      <c r="F153" s="172"/>
      <c r="G153" s="172"/>
      <c r="H153" s="159"/>
      <c r="I153" s="172"/>
      <c r="J153" s="212">
        <f>$J$22</f>
        <v>210</v>
      </c>
      <c r="K153" s="171"/>
      <c r="L153" s="166"/>
      <c r="M153" s="542"/>
    </row>
    <row r="154" spans="1:13" ht="15">
      <c r="A154" s="161"/>
      <c r="B154" s="426" t="s">
        <v>632</v>
      </c>
      <c r="C154" s="171"/>
      <c r="D154" s="172"/>
      <c r="E154" s="172"/>
      <c r="F154" s="172"/>
      <c r="G154" s="172"/>
      <c r="H154" s="159"/>
      <c r="I154" s="171"/>
      <c r="J154" s="427">
        <f>$J$26+$J$29+$J$32</f>
        <v>1102.4</v>
      </c>
      <c r="K154" s="171"/>
      <c r="L154" s="166"/>
      <c r="M154" s="542"/>
    </row>
    <row r="155" spans="1:13" ht="15">
      <c r="A155" s="161"/>
      <c r="B155" s="171"/>
      <c r="C155" s="171"/>
      <c r="D155" s="172"/>
      <c r="E155" s="172"/>
      <c r="F155" s="172"/>
      <c r="G155" s="172"/>
      <c r="H155" s="159"/>
      <c r="I155" s="172" t="s">
        <v>57</v>
      </c>
      <c r="J155" s="212">
        <f>SUM(J152:J154)</f>
        <v>1312.4</v>
      </c>
      <c r="K155" s="171"/>
      <c r="L155" s="166"/>
      <c r="M155" s="542"/>
    </row>
    <row r="156" spans="1:13" ht="15">
      <c r="A156" s="161"/>
      <c r="B156" s="171"/>
      <c r="C156" s="171"/>
      <c r="D156" s="172"/>
      <c r="E156" s="172"/>
      <c r="F156" s="172"/>
      <c r="G156" s="172"/>
      <c r="H156" s="159"/>
      <c r="I156" s="172" t="s">
        <v>56</v>
      </c>
      <c r="J156" s="212">
        <f>J155/'Rate Classifications'!O45</f>
        <v>3.281</v>
      </c>
      <c r="K156" s="171"/>
      <c r="L156" s="166"/>
      <c r="M156" s="542"/>
    </row>
    <row r="157" spans="1:13" ht="15">
      <c r="A157" s="161"/>
      <c r="B157" s="171" t="s">
        <v>400</v>
      </c>
      <c r="C157" s="171"/>
      <c r="D157" s="172"/>
      <c r="E157" s="172" t="s">
        <v>43</v>
      </c>
      <c r="F157" s="172"/>
      <c r="G157" s="172"/>
      <c r="H157" s="159"/>
      <c r="I157" s="171"/>
      <c r="J157" s="172"/>
      <c r="K157" s="171"/>
      <c r="L157" s="166"/>
      <c r="M157" s="542"/>
    </row>
    <row r="158" spans="1:13" ht="15">
      <c r="A158" s="161"/>
      <c r="B158" s="171"/>
      <c r="C158" s="171"/>
      <c r="D158" s="172"/>
      <c r="E158" s="480">
        <v>1.5</v>
      </c>
      <c r="F158" s="172"/>
      <c r="G158" s="172"/>
      <c r="H158" s="159"/>
      <c r="I158" s="171"/>
      <c r="J158" s="172"/>
      <c r="K158" s="171"/>
      <c r="L158" s="166"/>
      <c r="M158" s="542"/>
    </row>
    <row r="159" spans="1:13" ht="15.75">
      <c r="A159" s="161"/>
      <c r="B159" s="171"/>
      <c r="C159" s="171"/>
      <c r="D159" s="172"/>
      <c r="E159" s="172"/>
      <c r="F159" s="172"/>
      <c r="G159" s="172"/>
      <c r="H159" s="159"/>
      <c r="I159" s="218" t="s">
        <v>14</v>
      </c>
      <c r="J159" s="214">
        <f>J156+E158</f>
        <v>4.781000000000001</v>
      </c>
      <c r="K159" s="171" t="s">
        <v>59</v>
      </c>
      <c r="L159" s="166"/>
      <c r="M159" s="542"/>
    </row>
    <row r="160" spans="1:13" ht="15.75">
      <c r="A160" s="161"/>
      <c r="B160" s="171"/>
      <c r="C160" s="171"/>
      <c r="D160" s="172"/>
      <c r="E160" s="172"/>
      <c r="F160" s="172"/>
      <c r="G160" s="172"/>
      <c r="H160" s="179"/>
      <c r="I160" s="180"/>
      <c r="J160" s="210"/>
      <c r="K160" s="171"/>
      <c r="L160" s="166"/>
      <c r="M160" s="542"/>
    </row>
    <row r="161" spans="1:13" ht="15.75">
      <c r="A161" s="161"/>
      <c r="B161" s="171"/>
      <c r="C161" s="171"/>
      <c r="D161" s="172"/>
      <c r="E161" s="172"/>
      <c r="F161" s="172"/>
      <c r="G161" s="172"/>
      <c r="H161" s="179"/>
      <c r="I161" s="180"/>
      <c r="J161" s="210"/>
      <c r="K161" s="171"/>
      <c r="L161" s="166"/>
      <c r="M161" s="542"/>
    </row>
    <row r="162" spans="1:13" ht="15">
      <c r="A162" s="161"/>
      <c r="B162" s="171"/>
      <c r="C162" s="171"/>
      <c r="D162" s="172"/>
      <c r="E162" s="172"/>
      <c r="F162" s="172"/>
      <c r="G162" s="172"/>
      <c r="H162" s="171"/>
      <c r="I162" s="172"/>
      <c r="J162" s="210"/>
      <c r="K162" s="171"/>
      <c r="L162" s="166"/>
      <c r="M162" s="542"/>
    </row>
    <row r="163" spans="1:13" ht="15.75">
      <c r="A163" s="167" t="s">
        <v>438</v>
      </c>
      <c r="B163" s="168"/>
      <c r="C163" s="168"/>
      <c r="D163" s="168"/>
      <c r="E163" s="168"/>
      <c r="F163" s="168"/>
      <c r="G163" s="168"/>
      <c r="H163" s="168"/>
      <c r="I163" s="170"/>
      <c r="J163" s="222"/>
      <c r="K163" s="169"/>
      <c r="L163" s="166"/>
      <c r="M163" s="542"/>
    </row>
    <row r="164" spans="1:13" ht="15">
      <c r="A164" s="161"/>
      <c r="B164" s="171"/>
      <c r="C164" s="171"/>
      <c r="D164" s="172"/>
      <c r="E164" s="172"/>
      <c r="F164" s="172"/>
      <c r="G164" s="172"/>
      <c r="H164" s="171"/>
      <c r="I164" s="172"/>
      <c r="J164" s="210"/>
      <c r="K164" s="171"/>
      <c r="L164" s="166"/>
      <c r="M164" s="542"/>
    </row>
    <row r="165" spans="1:13" ht="15">
      <c r="A165" s="161"/>
      <c r="B165" s="171" t="s">
        <v>379</v>
      </c>
      <c r="C165" s="171"/>
      <c r="D165" s="172"/>
      <c r="E165" s="172"/>
      <c r="F165" s="172"/>
      <c r="G165" s="172"/>
      <c r="H165" s="159"/>
      <c r="I165" s="172"/>
      <c r="J165" s="212">
        <f>$J$13</f>
        <v>0</v>
      </c>
      <c r="K165" s="171"/>
      <c r="L165" s="166"/>
      <c r="M165" s="542"/>
    </row>
    <row r="166" spans="1:13" ht="15">
      <c r="A166" s="161"/>
      <c r="B166" s="171" t="s">
        <v>378</v>
      </c>
      <c r="C166" s="171"/>
      <c r="D166" s="172"/>
      <c r="E166" s="172"/>
      <c r="F166" s="172"/>
      <c r="G166" s="172"/>
      <c r="H166" s="159"/>
      <c r="I166" s="172"/>
      <c r="J166" s="212">
        <f>$J$22</f>
        <v>210</v>
      </c>
      <c r="K166" s="171"/>
      <c r="L166" s="166"/>
      <c r="M166" s="542"/>
    </row>
    <row r="167" spans="1:13" ht="15">
      <c r="A167" s="161"/>
      <c r="B167" s="171" t="s">
        <v>397</v>
      </c>
      <c r="C167" s="171"/>
      <c r="D167" s="172"/>
      <c r="E167" s="172"/>
      <c r="F167" s="172"/>
      <c r="G167" s="172"/>
      <c r="H167" s="159"/>
      <c r="I167" s="172"/>
      <c r="J167" s="391">
        <f>$J$26+$J$29</f>
        <v>1017.4</v>
      </c>
      <c r="K167" s="171"/>
      <c r="L167" s="166"/>
      <c r="M167" s="542"/>
    </row>
    <row r="168" spans="1:13" ht="15">
      <c r="A168" s="161"/>
      <c r="B168" s="171"/>
      <c r="C168" s="171"/>
      <c r="D168" s="172"/>
      <c r="E168" s="172"/>
      <c r="F168" s="172"/>
      <c r="G168" s="172"/>
      <c r="H168" s="159"/>
      <c r="I168" s="172" t="s">
        <v>22</v>
      </c>
      <c r="J168" s="213">
        <f>SUM(J165:J167)</f>
        <v>1227.4</v>
      </c>
      <c r="K168" s="171"/>
      <c r="L168" s="166"/>
      <c r="M168" s="542"/>
    </row>
    <row r="169" spans="1:13" ht="15.75">
      <c r="A169" s="161"/>
      <c r="B169" s="171"/>
      <c r="C169" s="171"/>
      <c r="D169" s="172"/>
      <c r="E169" s="172"/>
      <c r="F169" s="172"/>
      <c r="G169" s="172"/>
      <c r="H169" s="159"/>
      <c r="I169" s="218" t="s">
        <v>14</v>
      </c>
      <c r="J169" s="214">
        <f>J168/'Rate Classifications'!O38</f>
        <v>35.06857142857143</v>
      </c>
      <c r="K169" s="171" t="s">
        <v>60</v>
      </c>
      <c r="L169" s="166"/>
      <c r="M169" s="542"/>
    </row>
    <row r="170" spans="1:13" ht="15.75">
      <c r="A170" s="161"/>
      <c r="B170" s="171"/>
      <c r="C170" s="171"/>
      <c r="D170" s="172"/>
      <c r="E170" s="172"/>
      <c r="F170" s="172"/>
      <c r="G170" s="172"/>
      <c r="H170" s="179"/>
      <c r="I170" s="180"/>
      <c r="J170" s="210"/>
      <c r="K170" s="171"/>
      <c r="L170" s="166"/>
      <c r="M170" s="542"/>
    </row>
    <row r="171" spans="1:13" ht="15">
      <c r="A171" s="161"/>
      <c r="B171" s="171"/>
      <c r="C171" s="171"/>
      <c r="D171" s="171"/>
      <c r="E171" s="171"/>
      <c r="F171" s="171"/>
      <c r="G171" s="171"/>
      <c r="H171" s="171"/>
      <c r="I171" s="172"/>
      <c r="J171" s="210"/>
      <c r="K171" s="171"/>
      <c r="L171" s="166"/>
      <c r="M171" s="542"/>
    </row>
    <row r="172" spans="1:13" ht="15">
      <c r="A172" s="161"/>
      <c r="B172" s="171"/>
      <c r="C172" s="171"/>
      <c r="D172" s="171"/>
      <c r="E172" s="171"/>
      <c r="F172" s="171"/>
      <c r="G172" s="171"/>
      <c r="H172" s="171"/>
      <c r="I172" s="172"/>
      <c r="J172" s="210"/>
      <c r="K172" s="171"/>
      <c r="L172" s="166"/>
      <c r="M172" s="542"/>
    </row>
    <row r="173" spans="1:13" ht="15.75">
      <c r="A173" s="167" t="s">
        <v>437</v>
      </c>
      <c r="B173" s="168"/>
      <c r="C173" s="168"/>
      <c r="D173" s="168"/>
      <c r="E173" s="168"/>
      <c r="F173" s="169"/>
      <c r="G173" s="196"/>
      <c r="H173" s="196"/>
      <c r="I173" s="221"/>
      <c r="J173" s="217"/>
      <c r="K173" s="196"/>
      <c r="L173" s="166"/>
      <c r="M173" s="542"/>
    </row>
    <row r="174" spans="1:13" ht="15">
      <c r="A174" s="161"/>
      <c r="B174" s="171"/>
      <c r="C174" s="171"/>
      <c r="D174" s="172"/>
      <c r="E174" s="172"/>
      <c r="F174" s="172"/>
      <c r="G174" s="172"/>
      <c r="H174" s="171"/>
      <c r="I174" s="172"/>
      <c r="J174" s="210"/>
      <c r="K174" s="171"/>
      <c r="L174" s="166"/>
      <c r="M174" s="542"/>
    </row>
    <row r="175" spans="1:13" ht="15">
      <c r="A175" s="161"/>
      <c r="B175" s="171" t="s">
        <v>379</v>
      </c>
      <c r="C175" s="171"/>
      <c r="D175" s="172"/>
      <c r="E175" s="172"/>
      <c r="F175" s="172"/>
      <c r="G175" s="172"/>
      <c r="H175" s="159"/>
      <c r="I175" s="172"/>
      <c r="J175" s="212">
        <f>$J$13</f>
        <v>0</v>
      </c>
      <c r="K175" s="171"/>
      <c r="L175" s="166"/>
      <c r="M175" s="542"/>
    </row>
    <row r="176" spans="1:13" ht="15">
      <c r="A176" s="161"/>
      <c r="B176" s="171" t="s">
        <v>378</v>
      </c>
      <c r="C176" s="171"/>
      <c r="D176" s="172"/>
      <c r="E176" s="172"/>
      <c r="F176" s="172"/>
      <c r="G176" s="172"/>
      <c r="H176" s="159"/>
      <c r="I176" s="172"/>
      <c r="J176" s="212">
        <f>$J$22</f>
        <v>210</v>
      </c>
      <c r="K176" s="171"/>
      <c r="L176" s="166"/>
      <c r="M176" s="542"/>
    </row>
    <row r="177" spans="1:13" ht="15">
      <c r="A177" s="161"/>
      <c r="B177" s="171" t="s">
        <v>397</v>
      </c>
      <c r="C177" s="171"/>
      <c r="D177" s="172"/>
      <c r="E177" s="172"/>
      <c r="F177" s="172"/>
      <c r="G177" s="172"/>
      <c r="H177" s="159"/>
      <c r="I177" s="172"/>
      <c r="J177" s="391">
        <f>$J$26+$J$29</f>
        <v>1017.4</v>
      </c>
      <c r="K177" s="171"/>
      <c r="L177" s="166"/>
      <c r="M177" s="542"/>
    </row>
    <row r="178" spans="1:13" ht="15">
      <c r="A178" s="161"/>
      <c r="B178" s="171"/>
      <c r="C178" s="171"/>
      <c r="D178" s="172"/>
      <c r="E178" s="172"/>
      <c r="F178" s="172"/>
      <c r="G178" s="172"/>
      <c r="H178" s="159"/>
      <c r="I178" s="172" t="s">
        <v>22</v>
      </c>
      <c r="J178" s="213">
        <f>SUM(J175:J177)</f>
        <v>1227.4</v>
      </c>
      <c r="K178" s="171"/>
      <c r="L178" s="166"/>
      <c r="M178" s="542"/>
    </row>
    <row r="179" spans="1:13" ht="15.75">
      <c r="A179" s="161"/>
      <c r="B179" s="171"/>
      <c r="C179" s="171"/>
      <c r="D179" s="172"/>
      <c r="E179" s="172"/>
      <c r="F179" s="172"/>
      <c r="G179" s="172"/>
      <c r="H179" s="159"/>
      <c r="I179" s="218" t="s">
        <v>14</v>
      </c>
      <c r="J179" s="214">
        <f>J178*'Rate Classifications'!O39/10</f>
        <v>30.685000000000002</v>
      </c>
      <c r="K179" s="171" t="s">
        <v>60</v>
      </c>
      <c r="L179" s="166"/>
      <c r="M179" s="542"/>
    </row>
    <row r="180" spans="1:13" ht="15">
      <c r="A180" s="161"/>
      <c r="B180" s="171"/>
      <c r="C180" s="171"/>
      <c r="D180" s="172"/>
      <c r="E180" s="172"/>
      <c r="F180" s="172"/>
      <c r="G180" s="172"/>
      <c r="H180" s="171"/>
      <c r="I180" s="172"/>
      <c r="J180" s="171"/>
      <c r="K180" s="171"/>
      <c r="L180" s="166"/>
      <c r="M180" s="542"/>
    </row>
    <row r="181" spans="1:13" ht="15.75">
      <c r="A181" s="167" t="s">
        <v>436</v>
      </c>
      <c r="B181" s="168"/>
      <c r="C181" s="168"/>
      <c r="D181" s="168"/>
      <c r="E181" s="168"/>
      <c r="F181" s="169"/>
      <c r="G181" s="196"/>
      <c r="H181" s="196"/>
      <c r="I181" s="196"/>
      <c r="J181" s="196"/>
      <c r="K181" s="196"/>
      <c r="L181" s="166"/>
      <c r="M181" s="542"/>
    </row>
    <row r="182" spans="1:13" ht="15">
      <c r="A182" s="161"/>
      <c r="B182" s="171"/>
      <c r="C182" s="171"/>
      <c r="D182" s="172"/>
      <c r="E182" s="172"/>
      <c r="F182" s="172"/>
      <c r="G182" s="172"/>
      <c r="H182" s="171"/>
      <c r="I182" s="172"/>
      <c r="J182" s="171"/>
      <c r="K182" s="171"/>
      <c r="L182" s="166"/>
      <c r="M182" s="542"/>
    </row>
    <row r="183" spans="1:13" ht="15">
      <c r="A183" s="821" t="s">
        <v>771</v>
      </c>
      <c r="B183" s="822"/>
      <c r="C183" s="822"/>
      <c r="D183" s="822"/>
      <c r="E183" s="822"/>
      <c r="F183" s="822"/>
      <c r="G183" s="822"/>
      <c r="H183" s="822"/>
      <c r="I183" s="822"/>
      <c r="J183" s="822"/>
      <c r="K183" s="822"/>
      <c r="L183" s="166"/>
      <c r="M183" s="542"/>
    </row>
    <row r="184" spans="1:13" ht="15">
      <c r="A184" s="822" t="s">
        <v>419</v>
      </c>
      <c r="B184" s="822"/>
      <c r="C184" s="822"/>
      <c r="D184" s="822"/>
      <c r="E184" s="822"/>
      <c r="F184" s="822"/>
      <c r="G184" s="822"/>
      <c r="H184" s="171"/>
      <c r="I184" s="172"/>
      <c r="J184" s="171"/>
      <c r="K184" s="171"/>
      <c r="L184" s="166"/>
      <c r="M184" s="542"/>
    </row>
    <row r="185" spans="1:13" ht="15">
      <c r="A185" s="161"/>
      <c r="B185" s="171"/>
      <c r="C185" s="171"/>
      <c r="D185" s="172"/>
      <c r="E185" s="172"/>
      <c r="F185" s="172"/>
      <c r="G185" s="172"/>
      <c r="H185" s="171"/>
      <c r="I185" s="172"/>
      <c r="J185" s="171"/>
      <c r="K185" s="171"/>
      <c r="L185" s="166"/>
      <c r="M185" s="542"/>
    </row>
    <row r="186" spans="1:13" ht="15">
      <c r="A186" s="161"/>
      <c r="B186" s="171" t="s">
        <v>50</v>
      </c>
      <c r="C186" s="171"/>
      <c r="D186" s="172" t="s">
        <v>51</v>
      </c>
      <c r="E186" s="172" t="s">
        <v>50</v>
      </c>
      <c r="F186" s="172"/>
      <c r="G186" s="172"/>
      <c r="H186" s="171"/>
      <c r="I186" s="172"/>
      <c r="J186" s="171"/>
      <c r="K186" s="171"/>
      <c r="L186" s="166"/>
      <c r="M186" s="542"/>
    </row>
    <row r="187" spans="1:13" ht="15">
      <c r="A187" s="161"/>
      <c r="B187" s="423" t="s">
        <v>658</v>
      </c>
      <c r="C187" s="171"/>
      <c r="D187" s="172">
        <v>300</v>
      </c>
      <c r="E187" s="424">
        <f>IF('TC 66-204 page 2'!H144&gt;50,"",'TC 66-204 page 2'!H144)</f>
        <v>0</v>
      </c>
      <c r="F187" s="172"/>
      <c r="G187" s="172"/>
      <c r="H187" s="171"/>
      <c r="I187" s="172"/>
      <c r="J187" s="171"/>
      <c r="K187" s="171"/>
      <c r="L187" s="166"/>
      <c r="M187" s="542"/>
    </row>
    <row r="188" spans="1:13" ht="15">
      <c r="A188" s="161"/>
      <c r="B188" s="171" t="s">
        <v>52</v>
      </c>
      <c r="C188" s="171"/>
      <c r="D188" s="172">
        <v>600</v>
      </c>
      <c r="E188" s="424">
        <f>IF(OR('TC 66-204 page 2'!H144&gt;150,'TC 66-204 page 2'!H144&lt;51),"",'TC 66-204 page 2'!H144)</f>
      </c>
      <c r="F188" s="172"/>
      <c r="G188" s="172"/>
      <c r="H188" s="171"/>
      <c r="I188" s="172"/>
      <c r="J188" s="171"/>
      <c r="K188" s="171"/>
      <c r="L188" s="166"/>
      <c r="M188" s="542"/>
    </row>
    <row r="189" spans="1:13" ht="15">
      <c r="A189" s="161"/>
      <c r="B189" s="171" t="s">
        <v>53</v>
      </c>
      <c r="C189" s="171"/>
      <c r="D189" s="172">
        <v>900</v>
      </c>
      <c r="E189" s="424">
        <f>IF(OR('TC 66-204 page 2'!H144&gt;300,'TC 66-204 page 2'!H144&lt;151),"",'TC 66-204 page 2'!H144)</f>
      </c>
      <c r="F189" s="172"/>
      <c r="G189" s="172"/>
      <c r="H189" s="159"/>
      <c r="I189" s="171"/>
      <c r="J189" s="172"/>
      <c r="K189" s="171"/>
      <c r="L189" s="166"/>
      <c r="M189" s="542"/>
    </row>
    <row r="190" spans="1:13" ht="15.75">
      <c r="A190" s="161"/>
      <c r="B190" s="171" t="s">
        <v>54</v>
      </c>
      <c r="C190" s="171"/>
      <c r="D190" s="172">
        <v>1200</v>
      </c>
      <c r="E190" s="424">
        <f>IF('TC 66-204 page 2'!H144&lt;301,"",'TC 66-204 page 2'!H144)</f>
      </c>
      <c r="F190" s="172"/>
      <c r="G190" s="172"/>
      <c r="H190" s="159"/>
      <c r="I190" s="218" t="s">
        <v>14</v>
      </c>
      <c r="J190" s="214">
        <f>IF(E187=0,0,IF(E187="",(IF(E188="",(IF(E189="",D190,D189)),D188)),D187))</f>
        <v>0</v>
      </c>
      <c r="K190" s="171" t="s">
        <v>110</v>
      </c>
      <c r="L190" s="166"/>
      <c r="M190" s="542"/>
    </row>
    <row r="191" spans="1:13" ht="15.75">
      <c r="A191" s="161"/>
      <c r="B191" s="171"/>
      <c r="C191" s="171"/>
      <c r="D191" s="172"/>
      <c r="E191" s="175"/>
      <c r="F191" s="172"/>
      <c r="G191" s="172"/>
      <c r="H191" s="179"/>
      <c r="I191" s="180"/>
      <c r="J191" s="171"/>
      <c r="K191" s="171"/>
      <c r="L191" s="166"/>
      <c r="M191" s="542"/>
    </row>
    <row r="192" spans="1:13" ht="15.75">
      <c r="A192" s="161"/>
      <c r="B192" s="171"/>
      <c r="C192" s="171"/>
      <c r="D192" s="172"/>
      <c r="E192" s="175"/>
      <c r="F192" s="172"/>
      <c r="G192" s="172"/>
      <c r="H192" s="179"/>
      <c r="I192" s="180"/>
      <c r="J192" s="171"/>
      <c r="K192" s="171"/>
      <c r="L192" s="166"/>
      <c r="M192" s="542"/>
    </row>
    <row r="193" spans="1:13" ht="15.75">
      <c r="A193" s="161"/>
      <c r="B193" s="171"/>
      <c r="C193" s="171"/>
      <c r="D193" s="172"/>
      <c r="E193" s="175"/>
      <c r="F193" s="172"/>
      <c r="G193" s="172"/>
      <c r="H193" s="179"/>
      <c r="I193" s="180"/>
      <c r="J193" s="171"/>
      <c r="K193" s="171"/>
      <c r="L193" s="166"/>
      <c r="M193" s="542"/>
    </row>
    <row r="194" spans="1:13" ht="15.75">
      <c r="A194" s="167" t="s">
        <v>435</v>
      </c>
      <c r="B194" s="168"/>
      <c r="C194" s="168"/>
      <c r="D194" s="168"/>
      <c r="E194" s="168"/>
      <c r="F194" s="169"/>
      <c r="G194" s="196"/>
      <c r="H194" s="196"/>
      <c r="I194" s="196"/>
      <c r="J194" s="196"/>
      <c r="K194" s="196"/>
      <c r="L194" s="166"/>
      <c r="M194" s="542"/>
    </row>
    <row r="195" spans="1:13" ht="15">
      <c r="A195" s="161"/>
      <c r="B195" s="171"/>
      <c r="C195" s="171"/>
      <c r="D195" s="172"/>
      <c r="E195" s="172"/>
      <c r="F195" s="172"/>
      <c r="G195" s="172"/>
      <c r="H195" s="171"/>
      <c r="I195" s="172"/>
      <c r="J195" s="171"/>
      <c r="K195" s="171"/>
      <c r="L195" s="166"/>
      <c r="M195" s="542"/>
    </row>
    <row r="196" spans="1:13" ht="15">
      <c r="A196" s="161"/>
      <c r="B196" s="171" t="s">
        <v>379</v>
      </c>
      <c r="C196" s="171"/>
      <c r="D196" s="172"/>
      <c r="E196" s="172"/>
      <c r="F196" s="172"/>
      <c r="G196" s="172"/>
      <c r="H196" s="171"/>
      <c r="I196" s="172"/>
      <c r="J196" s="171"/>
      <c r="K196" s="171"/>
      <c r="L196" s="166"/>
      <c r="M196" s="542"/>
    </row>
    <row r="197" spans="1:13" ht="15">
      <c r="A197" s="161"/>
      <c r="B197" s="171" t="s">
        <v>404</v>
      </c>
      <c r="C197" s="171"/>
      <c r="D197" s="160"/>
      <c r="E197" s="172" t="s">
        <v>3</v>
      </c>
      <c r="F197" s="172" t="s">
        <v>4</v>
      </c>
      <c r="G197" s="172"/>
      <c r="H197" s="159"/>
      <c r="I197" s="171"/>
      <c r="J197" s="172" t="s">
        <v>5</v>
      </c>
      <c r="K197" s="171"/>
      <c r="L197" s="166"/>
      <c r="M197" s="542"/>
    </row>
    <row r="198" spans="1:13" ht="15">
      <c r="A198" s="161"/>
      <c r="B198" s="171" t="s">
        <v>405</v>
      </c>
      <c r="C198" s="171" t="s">
        <v>2</v>
      </c>
      <c r="D198" s="160"/>
      <c r="E198" s="172">
        <v>8</v>
      </c>
      <c r="F198" s="172">
        <v>1</v>
      </c>
      <c r="G198" s="172"/>
      <c r="H198" s="159"/>
      <c r="I198" s="171"/>
      <c r="J198" s="212">
        <f>'Rate Classifications'!$J$32*E198*F198</f>
        <v>0</v>
      </c>
      <c r="K198" s="171"/>
      <c r="L198" s="166"/>
      <c r="M198" s="542"/>
    </row>
    <row r="199" spans="1:13" ht="15">
      <c r="A199" s="161"/>
      <c r="B199" s="171" t="s">
        <v>405</v>
      </c>
      <c r="C199" s="171" t="s">
        <v>2</v>
      </c>
      <c r="D199" s="160"/>
      <c r="E199" s="172">
        <v>2</v>
      </c>
      <c r="F199" s="172">
        <v>1.5</v>
      </c>
      <c r="G199" s="172"/>
      <c r="H199" s="159"/>
      <c r="I199" s="171"/>
      <c r="J199" s="212">
        <f>'Rate Classifications'!$J$32*E199*F199</f>
        <v>0</v>
      </c>
      <c r="K199" s="171"/>
      <c r="L199" s="166"/>
      <c r="M199" s="542"/>
    </row>
    <row r="200" spans="1:13" ht="15">
      <c r="A200" s="161"/>
      <c r="B200" s="171"/>
      <c r="C200" s="171"/>
      <c r="D200" s="160"/>
      <c r="E200" s="172"/>
      <c r="F200" s="172"/>
      <c r="G200" s="172"/>
      <c r="H200" s="159"/>
      <c r="I200" s="171"/>
      <c r="J200" s="172"/>
      <c r="K200" s="171"/>
      <c r="L200" s="166"/>
      <c r="M200" s="542"/>
    </row>
    <row r="201" spans="1:13" ht="15">
      <c r="A201" s="161"/>
      <c r="B201" s="171" t="s">
        <v>398</v>
      </c>
      <c r="C201" s="171"/>
      <c r="D201" s="160"/>
      <c r="E201" s="172"/>
      <c r="F201" s="172"/>
      <c r="G201" s="172"/>
      <c r="H201" s="159"/>
      <c r="I201" s="171"/>
      <c r="J201" s="172"/>
      <c r="K201" s="171"/>
      <c r="L201" s="166"/>
      <c r="M201" s="542"/>
    </row>
    <row r="202" spans="1:13" ht="15">
      <c r="A202" s="161"/>
      <c r="B202" s="171" t="s">
        <v>406</v>
      </c>
      <c r="C202" s="171"/>
      <c r="D202" s="160"/>
      <c r="E202" s="172" t="s">
        <v>10</v>
      </c>
      <c r="F202" s="172" t="s">
        <v>11</v>
      </c>
      <c r="G202" s="172"/>
      <c r="H202" s="159"/>
      <c r="I202" s="171"/>
      <c r="J202" s="172"/>
      <c r="K202" s="171"/>
      <c r="L202" s="166"/>
      <c r="M202" s="542"/>
    </row>
    <row r="203" spans="1:13" ht="15">
      <c r="A203" s="161"/>
      <c r="B203" s="171"/>
      <c r="C203" s="171"/>
      <c r="D203" s="160"/>
      <c r="E203" s="172">
        <v>1</v>
      </c>
      <c r="F203" s="172" t="s">
        <v>142</v>
      </c>
      <c r="G203" s="172"/>
      <c r="H203" s="159"/>
      <c r="I203" s="171"/>
      <c r="J203" s="212">
        <f>E203*'Rate Classifications'!F35</f>
        <v>30</v>
      </c>
      <c r="K203" s="171"/>
      <c r="L203" s="166"/>
      <c r="M203" s="542"/>
    </row>
    <row r="204" spans="1:13" ht="15">
      <c r="A204" s="161"/>
      <c r="B204" s="171"/>
      <c r="C204" s="171"/>
      <c r="D204" s="160"/>
      <c r="E204" s="172"/>
      <c r="F204" s="172"/>
      <c r="G204" s="172"/>
      <c r="H204" s="159"/>
      <c r="I204" s="171"/>
      <c r="J204" s="210"/>
      <c r="K204" s="171"/>
      <c r="L204" s="166"/>
      <c r="M204" s="542"/>
    </row>
    <row r="205" spans="1:13" ht="15">
      <c r="A205" s="161"/>
      <c r="B205" s="171" t="s">
        <v>407</v>
      </c>
      <c r="C205" s="171"/>
      <c r="D205" s="160"/>
      <c r="E205" s="172" t="s">
        <v>13</v>
      </c>
      <c r="F205" s="172" t="s">
        <v>14</v>
      </c>
      <c r="G205" s="172" t="s">
        <v>15</v>
      </c>
      <c r="H205" s="159"/>
      <c r="I205" s="171"/>
      <c r="J205" s="210"/>
      <c r="K205" s="171"/>
      <c r="L205" s="166"/>
      <c r="M205" s="542"/>
    </row>
    <row r="206" spans="1:13" ht="15">
      <c r="A206" s="161"/>
      <c r="B206" s="171"/>
      <c r="C206" s="171" t="s">
        <v>12</v>
      </c>
      <c r="D206" s="160"/>
      <c r="E206" s="172">
        <v>1</v>
      </c>
      <c r="F206" s="172" t="s">
        <v>142</v>
      </c>
      <c r="G206" s="172">
        <v>1</v>
      </c>
      <c r="H206" s="159"/>
      <c r="I206" s="171"/>
      <c r="J206" s="391">
        <f>E206*'Rate Classifications'!F36*G206</f>
        <v>75</v>
      </c>
      <c r="K206" s="171"/>
      <c r="L206" s="166"/>
      <c r="M206" s="542"/>
    </row>
    <row r="207" spans="1:13" ht="15">
      <c r="A207" s="161"/>
      <c r="B207" s="171"/>
      <c r="C207" s="171"/>
      <c r="D207" s="160"/>
      <c r="E207" s="172"/>
      <c r="F207" s="172"/>
      <c r="G207" s="172"/>
      <c r="H207" s="159"/>
      <c r="I207" s="171"/>
      <c r="J207" s="210"/>
      <c r="K207" s="171"/>
      <c r="L207" s="166"/>
      <c r="M207" s="542"/>
    </row>
    <row r="208" spans="1:13" ht="15">
      <c r="A208" s="161"/>
      <c r="B208" s="171"/>
      <c r="C208" s="171"/>
      <c r="D208" s="160"/>
      <c r="E208" s="172"/>
      <c r="F208" s="172"/>
      <c r="G208" s="172"/>
      <c r="H208" s="159"/>
      <c r="I208" s="172" t="s">
        <v>5</v>
      </c>
      <c r="J208" s="212">
        <f>J203+J206</f>
        <v>105</v>
      </c>
      <c r="K208" s="171" t="s">
        <v>8</v>
      </c>
      <c r="L208" s="166"/>
      <c r="M208" s="542"/>
    </row>
    <row r="209" spans="1:13" ht="15">
      <c r="A209" s="161"/>
      <c r="B209" s="171"/>
      <c r="C209" s="171"/>
      <c r="D209" s="160"/>
      <c r="E209" s="172"/>
      <c r="F209" s="172"/>
      <c r="G209" s="172"/>
      <c r="H209" s="159"/>
      <c r="I209" s="172"/>
      <c r="J209" s="210"/>
      <c r="K209" s="171"/>
      <c r="L209" s="166"/>
      <c r="M209" s="542"/>
    </row>
    <row r="210" spans="1:13" ht="15">
      <c r="A210" s="161"/>
      <c r="B210" s="171" t="s">
        <v>408</v>
      </c>
      <c r="C210" s="171"/>
      <c r="D210" s="160"/>
      <c r="E210" s="172" t="s">
        <v>19</v>
      </c>
      <c r="F210" s="172" t="s">
        <v>20</v>
      </c>
      <c r="G210" s="172"/>
      <c r="H210" s="159"/>
      <c r="I210" s="172"/>
      <c r="J210" s="210"/>
      <c r="K210" s="171"/>
      <c r="L210" s="166"/>
      <c r="M210" s="542"/>
    </row>
    <row r="211" spans="1:13" ht="15">
      <c r="A211" s="161"/>
      <c r="B211" s="171"/>
      <c r="C211" s="171" t="s">
        <v>58</v>
      </c>
      <c r="D211" s="160"/>
      <c r="E211" s="481">
        <v>50</v>
      </c>
      <c r="F211" s="172">
        <v>10</v>
      </c>
      <c r="G211" s="172"/>
      <c r="H211" s="159"/>
      <c r="I211" s="172"/>
      <c r="J211" s="212">
        <f>E211*F211</f>
        <v>500</v>
      </c>
      <c r="K211" s="171"/>
      <c r="L211" s="166"/>
      <c r="M211" s="542"/>
    </row>
    <row r="212" spans="1:13" ht="15">
      <c r="A212" s="161"/>
      <c r="B212" s="171"/>
      <c r="C212" s="171"/>
      <c r="D212" s="160"/>
      <c r="E212" s="172"/>
      <c r="F212" s="172"/>
      <c r="G212" s="172"/>
      <c r="H212" s="159"/>
      <c r="I212" s="172"/>
      <c r="J212" s="210"/>
      <c r="K212" s="171"/>
      <c r="L212" s="166"/>
      <c r="M212" s="542"/>
    </row>
    <row r="213" spans="1:13" ht="15.75">
      <c r="A213" s="161"/>
      <c r="B213" s="171"/>
      <c r="C213" s="171"/>
      <c r="D213" s="172"/>
      <c r="E213" s="172"/>
      <c r="F213" s="172"/>
      <c r="G213" s="172"/>
      <c r="H213" s="159"/>
      <c r="I213" s="218" t="s">
        <v>14</v>
      </c>
      <c r="J213" s="428">
        <f>(J198+J199+J208+J211)/10</f>
        <v>60.5</v>
      </c>
      <c r="K213" s="171" t="s">
        <v>35</v>
      </c>
      <c r="L213" s="166"/>
      <c r="M213" s="542"/>
    </row>
    <row r="214" spans="1:13" ht="15.75">
      <c r="A214" s="161"/>
      <c r="B214" s="171"/>
      <c r="C214" s="171"/>
      <c r="D214" s="172"/>
      <c r="E214" s="172"/>
      <c r="F214" s="172"/>
      <c r="G214" s="172"/>
      <c r="H214" s="159"/>
      <c r="I214" s="221"/>
      <c r="J214" s="219"/>
      <c r="K214" s="171"/>
      <c r="L214" s="166"/>
      <c r="M214" s="542"/>
    </row>
    <row r="215" spans="1:13" ht="15.75">
      <c r="A215" s="161"/>
      <c r="B215" s="171"/>
      <c r="C215" s="171"/>
      <c r="D215" s="172"/>
      <c r="E215" s="172"/>
      <c r="F215" s="172"/>
      <c r="G215" s="172"/>
      <c r="H215" s="159"/>
      <c r="I215" s="221"/>
      <c r="J215" s="219"/>
      <c r="K215" s="171"/>
      <c r="L215" s="166"/>
      <c r="M215" s="542"/>
    </row>
    <row r="216" spans="1:13" ht="15">
      <c r="A216" s="161"/>
      <c r="B216" s="171"/>
      <c r="C216" s="171"/>
      <c r="D216" s="171"/>
      <c r="E216" s="171"/>
      <c r="F216" s="171"/>
      <c r="G216" s="171"/>
      <c r="H216" s="159"/>
      <c r="I216" s="172"/>
      <c r="J216" s="210"/>
      <c r="K216" s="171"/>
      <c r="L216" s="166"/>
      <c r="M216" s="542"/>
    </row>
    <row r="217" spans="1:16" ht="15.75">
      <c r="A217" s="167" t="s">
        <v>434</v>
      </c>
      <c r="B217" s="168"/>
      <c r="C217" s="168"/>
      <c r="D217" s="168"/>
      <c r="E217" s="168"/>
      <c r="F217" s="169"/>
      <c r="G217" s="196"/>
      <c r="H217" s="196"/>
      <c r="I217" s="221"/>
      <c r="J217" s="217"/>
      <c r="K217" s="196"/>
      <c r="L217" s="166"/>
      <c r="M217" s="542"/>
      <c r="P217" s="537"/>
    </row>
    <row r="218" spans="1:13" ht="15">
      <c r="A218" s="161"/>
      <c r="B218" s="171"/>
      <c r="C218" s="171"/>
      <c r="D218" s="172"/>
      <c r="E218" s="172"/>
      <c r="F218" s="172"/>
      <c r="G218" s="172"/>
      <c r="H218" s="159"/>
      <c r="I218" s="172"/>
      <c r="J218" s="210"/>
      <c r="K218" s="171"/>
      <c r="L218" s="166"/>
      <c r="M218" s="542"/>
    </row>
    <row r="219" spans="1:13" ht="15">
      <c r="A219" s="161"/>
      <c r="B219" s="171" t="s">
        <v>380</v>
      </c>
      <c r="C219" s="171"/>
      <c r="D219" s="172"/>
      <c r="E219" s="172"/>
      <c r="F219" s="172"/>
      <c r="G219" s="172"/>
      <c r="H219" s="159"/>
      <c r="I219" s="172"/>
      <c r="J219" s="210"/>
      <c r="K219" s="171"/>
      <c r="L219" s="166"/>
      <c r="M219" s="542"/>
    </row>
    <row r="220" spans="1:13" ht="15">
      <c r="A220" s="161"/>
      <c r="B220" s="171" t="s">
        <v>409</v>
      </c>
      <c r="C220" s="171"/>
      <c r="D220" s="160"/>
      <c r="E220" s="172" t="s">
        <v>3</v>
      </c>
      <c r="F220" s="172" t="s">
        <v>4</v>
      </c>
      <c r="G220" s="172"/>
      <c r="H220" s="159"/>
      <c r="I220" s="172"/>
      <c r="J220" s="210" t="s">
        <v>5</v>
      </c>
      <c r="K220" s="171"/>
      <c r="L220" s="166"/>
      <c r="M220" s="542"/>
    </row>
    <row r="221" spans="1:13" ht="15">
      <c r="A221" s="161"/>
      <c r="B221" s="171"/>
      <c r="C221" s="171" t="s">
        <v>2</v>
      </c>
      <c r="D221" s="160"/>
      <c r="E221" s="172">
        <v>8</v>
      </c>
      <c r="F221" s="172">
        <v>1</v>
      </c>
      <c r="G221" s="172"/>
      <c r="H221" s="159"/>
      <c r="I221" s="172"/>
      <c r="J221" s="212">
        <f>'Rate Classifications'!$J$32*E221*F221</f>
        <v>0</v>
      </c>
      <c r="K221" s="171"/>
      <c r="L221" s="166"/>
      <c r="M221" s="542"/>
    </row>
    <row r="222" spans="1:13" ht="15">
      <c r="A222" s="161"/>
      <c r="B222" s="171"/>
      <c r="C222" s="171" t="s">
        <v>2</v>
      </c>
      <c r="D222" s="160"/>
      <c r="E222" s="172">
        <v>2</v>
      </c>
      <c r="F222" s="172">
        <v>1.5</v>
      </c>
      <c r="G222" s="172"/>
      <c r="H222" s="159"/>
      <c r="I222" s="172"/>
      <c r="J222" s="212">
        <f>'Rate Classifications'!$J$32*E222*F222</f>
        <v>0</v>
      </c>
      <c r="K222" s="171"/>
      <c r="L222" s="166"/>
      <c r="M222" s="542"/>
    </row>
    <row r="223" spans="1:13" ht="15">
      <c r="A223" s="161"/>
      <c r="B223" s="171"/>
      <c r="C223" s="171"/>
      <c r="D223" s="160"/>
      <c r="E223" s="172"/>
      <c r="F223" s="172"/>
      <c r="G223" s="172"/>
      <c r="H223" s="159"/>
      <c r="I223" s="172"/>
      <c r="J223" s="210"/>
      <c r="K223" s="171"/>
      <c r="L223" s="166"/>
      <c r="M223" s="542"/>
    </row>
    <row r="224" spans="1:13" ht="15">
      <c r="A224" s="161"/>
      <c r="B224" s="171" t="s">
        <v>398</v>
      </c>
      <c r="C224" s="171"/>
      <c r="D224" s="160"/>
      <c r="E224" s="172"/>
      <c r="F224" s="172"/>
      <c r="G224" s="172"/>
      <c r="H224" s="159"/>
      <c r="I224" s="172"/>
      <c r="J224" s="210"/>
      <c r="K224" s="171"/>
      <c r="L224" s="166"/>
      <c r="M224" s="542"/>
    </row>
    <row r="225" spans="1:13" ht="15">
      <c r="A225" s="161"/>
      <c r="B225" s="171" t="s">
        <v>385</v>
      </c>
      <c r="C225" s="171"/>
      <c r="D225" s="160"/>
      <c r="E225" s="172" t="s">
        <v>10</v>
      </c>
      <c r="F225" s="172" t="s">
        <v>11</v>
      </c>
      <c r="G225" s="172"/>
      <c r="H225" s="159"/>
      <c r="I225" s="172"/>
      <c r="J225" s="210"/>
      <c r="K225" s="171"/>
      <c r="L225" s="166"/>
      <c r="M225" s="542"/>
    </row>
    <row r="226" spans="1:13" ht="15">
      <c r="A226" s="161"/>
      <c r="B226" s="171"/>
      <c r="C226" s="171"/>
      <c r="D226" s="160"/>
      <c r="E226" s="172">
        <v>1</v>
      </c>
      <c r="F226" s="172" t="s">
        <v>142</v>
      </c>
      <c r="G226" s="172"/>
      <c r="H226" s="159"/>
      <c r="I226" s="172"/>
      <c r="J226" s="212">
        <f>E226*'Rate Classifications'!F35</f>
        <v>30</v>
      </c>
      <c r="K226" s="171"/>
      <c r="L226" s="166"/>
      <c r="M226" s="542"/>
    </row>
    <row r="227" spans="1:13" ht="15">
      <c r="A227" s="161"/>
      <c r="B227" s="171"/>
      <c r="C227" s="171"/>
      <c r="D227" s="160"/>
      <c r="E227" s="172"/>
      <c r="F227" s="172"/>
      <c r="G227" s="172"/>
      <c r="H227" s="159"/>
      <c r="I227" s="172"/>
      <c r="J227" s="210"/>
      <c r="K227" s="171"/>
      <c r="L227" s="166"/>
      <c r="M227" s="542"/>
    </row>
    <row r="228" spans="1:13" ht="15">
      <c r="A228" s="161"/>
      <c r="B228" s="171" t="s">
        <v>386</v>
      </c>
      <c r="C228" s="171"/>
      <c r="D228" s="160"/>
      <c r="E228" s="172" t="s">
        <v>13</v>
      </c>
      <c r="F228" s="172" t="s">
        <v>14</v>
      </c>
      <c r="G228" s="172" t="s">
        <v>15</v>
      </c>
      <c r="H228" s="159"/>
      <c r="I228" s="172"/>
      <c r="J228" s="210"/>
      <c r="K228" s="171"/>
      <c r="L228" s="166"/>
      <c r="M228" s="542"/>
    </row>
    <row r="229" spans="1:13" ht="15">
      <c r="A229" s="161"/>
      <c r="B229" s="171"/>
      <c r="C229" s="171" t="s">
        <v>12</v>
      </c>
      <c r="D229" s="160"/>
      <c r="E229" s="172">
        <v>1</v>
      </c>
      <c r="F229" s="172" t="s">
        <v>142</v>
      </c>
      <c r="G229" s="172">
        <v>1</v>
      </c>
      <c r="H229" s="159"/>
      <c r="I229" s="172"/>
      <c r="J229" s="391">
        <f>E229*'Rate Classifications'!F36*G229</f>
        <v>75</v>
      </c>
      <c r="K229" s="171"/>
      <c r="L229" s="166"/>
      <c r="M229" s="542"/>
    </row>
    <row r="230" spans="1:13" ht="15">
      <c r="A230" s="161"/>
      <c r="B230" s="171"/>
      <c r="C230" s="171"/>
      <c r="D230" s="160"/>
      <c r="E230" s="172"/>
      <c r="F230" s="172"/>
      <c r="G230" s="172"/>
      <c r="H230" s="159"/>
      <c r="I230" s="172"/>
      <c r="J230" s="210"/>
      <c r="K230" s="171"/>
      <c r="L230" s="166"/>
      <c r="M230" s="542"/>
    </row>
    <row r="231" spans="1:13" ht="15">
      <c r="A231" s="161"/>
      <c r="B231" s="171"/>
      <c r="C231" s="171"/>
      <c r="D231" s="160"/>
      <c r="E231" s="172"/>
      <c r="F231" s="172"/>
      <c r="G231" s="172"/>
      <c r="H231" s="159"/>
      <c r="I231" s="172" t="s">
        <v>5</v>
      </c>
      <c r="J231" s="212">
        <f>J226+J229</f>
        <v>105</v>
      </c>
      <c r="K231" s="171" t="s">
        <v>8</v>
      </c>
      <c r="L231" s="166"/>
      <c r="M231" s="542"/>
    </row>
    <row r="232" spans="1:13" ht="15">
      <c r="A232" s="161"/>
      <c r="B232" s="171"/>
      <c r="C232" s="171"/>
      <c r="D232" s="160"/>
      <c r="E232" s="172"/>
      <c r="F232" s="172"/>
      <c r="G232" s="172"/>
      <c r="H232" s="159"/>
      <c r="I232" s="172"/>
      <c r="J232" s="210"/>
      <c r="K232" s="171"/>
      <c r="L232" s="166"/>
      <c r="M232" s="542"/>
    </row>
    <row r="233" spans="1:13" ht="15">
      <c r="A233" s="161"/>
      <c r="B233" s="171" t="s">
        <v>408</v>
      </c>
      <c r="C233" s="171"/>
      <c r="D233" s="160"/>
      <c r="E233" s="172" t="s">
        <v>19</v>
      </c>
      <c r="F233" s="172" t="s">
        <v>20</v>
      </c>
      <c r="G233" s="172"/>
      <c r="H233" s="159"/>
      <c r="I233" s="172"/>
      <c r="J233" s="210"/>
      <c r="K233" s="171"/>
      <c r="L233" s="166"/>
      <c r="M233" s="542"/>
    </row>
    <row r="234" spans="1:13" ht="15">
      <c r="A234" s="161"/>
      <c r="B234" s="171"/>
      <c r="C234" s="171" t="s">
        <v>772</v>
      </c>
      <c r="D234" s="160"/>
      <c r="E234" s="482">
        <v>70</v>
      </c>
      <c r="F234" s="172">
        <v>10</v>
      </c>
      <c r="G234" s="172"/>
      <c r="H234" s="159"/>
      <c r="I234" s="172"/>
      <c r="J234" s="212">
        <f>E234*F234</f>
        <v>700</v>
      </c>
      <c r="K234" s="171"/>
      <c r="L234" s="166"/>
      <c r="M234" s="542"/>
    </row>
    <row r="235" spans="1:13" ht="15">
      <c r="A235" s="161"/>
      <c r="B235" s="171"/>
      <c r="C235" s="171"/>
      <c r="D235" s="172"/>
      <c r="E235" s="172"/>
      <c r="F235" s="172"/>
      <c r="G235" s="172"/>
      <c r="H235" s="159"/>
      <c r="I235" s="172"/>
      <c r="J235" s="210"/>
      <c r="K235" s="171"/>
      <c r="L235" s="166"/>
      <c r="M235" s="542"/>
    </row>
    <row r="236" spans="1:13" ht="15.75">
      <c r="A236" s="161"/>
      <c r="B236" s="171"/>
      <c r="C236" s="171"/>
      <c r="D236" s="172"/>
      <c r="E236" s="172"/>
      <c r="F236" s="172"/>
      <c r="G236" s="172"/>
      <c r="H236" s="159"/>
      <c r="I236" s="218" t="s">
        <v>14</v>
      </c>
      <c r="J236" s="428">
        <f>(J221+J222+J231+J234)/10</f>
        <v>80.5</v>
      </c>
      <c r="K236" s="171" t="s">
        <v>35</v>
      </c>
      <c r="L236" s="166"/>
      <c r="M236" s="542"/>
    </row>
    <row r="237" spans="1:13" ht="15.75">
      <c r="A237" s="167" t="s">
        <v>433</v>
      </c>
      <c r="B237" s="168"/>
      <c r="C237" s="168"/>
      <c r="D237" s="168"/>
      <c r="E237" s="168"/>
      <c r="F237" s="169"/>
      <c r="G237" s="196"/>
      <c r="H237" s="196"/>
      <c r="I237" s="196"/>
      <c r="J237" s="196"/>
      <c r="K237" s="196"/>
      <c r="L237" s="166"/>
      <c r="M237" s="542"/>
    </row>
    <row r="238" spans="1:13" ht="15">
      <c r="A238" s="161"/>
      <c r="B238" s="171"/>
      <c r="C238" s="171"/>
      <c r="D238" s="172"/>
      <c r="E238" s="172"/>
      <c r="F238" s="172"/>
      <c r="G238" s="172"/>
      <c r="H238" s="159"/>
      <c r="I238" s="171"/>
      <c r="J238" s="172"/>
      <c r="K238" s="171"/>
      <c r="L238" s="166"/>
      <c r="M238" s="542"/>
    </row>
    <row r="239" spans="1:13" ht="15">
      <c r="A239" s="161"/>
      <c r="B239" s="171" t="s">
        <v>380</v>
      </c>
      <c r="C239" s="171"/>
      <c r="D239" s="172"/>
      <c r="E239" s="172"/>
      <c r="F239" s="172"/>
      <c r="G239" s="172"/>
      <c r="H239" s="159"/>
      <c r="I239" s="171"/>
      <c r="J239" s="172"/>
      <c r="K239" s="171"/>
      <c r="L239" s="166"/>
      <c r="M239" s="542"/>
    </row>
    <row r="240" spans="1:13" ht="15">
      <c r="A240" s="161"/>
      <c r="B240" s="171" t="s">
        <v>384</v>
      </c>
      <c r="C240" s="171"/>
      <c r="D240" s="172" t="s">
        <v>412</v>
      </c>
      <c r="E240" s="172"/>
      <c r="F240" s="172"/>
      <c r="G240" s="172"/>
      <c r="H240" s="159"/>
      <c r="I240" s="171"/>
      <c r="J240" s="172"/>
      <c r="K240" s="171"/>
      <c r="L240" s="166"/>
      <c r="M240" s="542"/>
    </row>
    <row r="241" spans="1:13" ht="15">
      <c r="A241" s="161"/>
      <c r="B241" s="171"/>
      <c r="C241" s="171" t="s">
        <v>2</v>
      </c>
      <c r="D241" s="160"/>
      <c r="E241" s="172">
        <v>8</v>
      </c>
      <c r="F241" s="172">
        <v>1</v>
      </c>
      <c r="G241" s="172"/>
      <c r="H241" s="159"/>
      <c r="I241" s="171"/>
      <c r="J241" s="212">
        <f>'Rate Classifications'!$L$32*E241*F241</f>
        <v>0</v>
      </c>
      <c r="K241" s="171"/>
      <c r="L241" s="166"/>
      <c r="M241" s="542"/>
    </row>
    <row r="242" spans="1:13" ht="15">
      <c r="A242" s="161"/>
      <c r="B242" s="171"/>
      <c r="C242" s="171" t="s">
        <v>2</v>
      </c>
      <c r="D242" s="160"/>
      <c r="E242" s="172">
        <v>2</v>
      </c>
      <c r="F242" s="172">
        <v>1.5</v>
      </c>
      <c r="G242" s="172"/>
      <c r="H242" s="159"/>
      <c r="I242" s="171"/>
      <c r="J242" s="391">
        <f>'Rate Classifications'!$L$32*E242*F242</f>
        <v>0</v>
      </c>
      <c r="K242" s="171"/>
      <c r="L242" s="166"/>
      <c r="M242" s="542"/>
    </row>
    <row r="243" spans="1:13" ht="15">
      <c r="A243" s="161"/>
      <c r="B243" s="171"/>
      <c r="C243" s="171"/>
      <c r="D243" s="160"/>
      <c r="E243" s="172"/>
      <c r="F243" s="172"/>
      <c r="G243" s="172"/>
      <c r="H243" s="159"/>
      <c r="I243" s="172" t="s">
        <v>57</v>
      </c>
      <c r="J243" s="212">
        <f>SUM(J241:J242)</f>
        <v>0</v>
      </c>
      <c r="K243" s="171"/>
      <c r="L243" s="166"/>
      <c r="M243" s="542"/>
    </row>
    <row r="244" spans="1:13" ht="15">
      <c r="A244" s="161"/>
      <c r="B244" s="171" t="s">
        <v>381</v>
      </c>
      <c r="C244" s="171"/>
      <c r="D244" s="160"/>
      <c r="E244" s="172"/>
      <c r="F244" s="172"/>
      <c r="G244" s="172"/>
      <c r="H244" s="159"/>
      <c r="I244" s="172"/>
      <c r="J244" s="210"/>
      <c r="K244" s="171"/>
      <c r="L244" s="166"/>
      <c r="M244" s="542"/>
    </row>
    <row r="245" spans="1:13" ht="15">
      <c r="A245" s="161"/>
      <c r="B245" s="171" t="s">
        <v>385</v>
      </c>
      <c r="C245" s="171"/>
      <c r="D245" s="160"/>
      <c r="E245" s="172" t="s">
        <v>10</v>
      </c>
      <c r="F245" s="172" t="s">
        <v>11</v>
      </c>
      <c r="G245" s="172"/>
      <c r="H245" s="159"/>
      <c r="I245" s="172"/>
      <c r="J245" s="210"/>
      <c r="K245" s="171"/>
      <c r="L245" s="166"/>
      <c r="M245" s="542"/>
    </row>
    <row r="246" spans="1:13" ht="15">
      <c r="A246" s="161"/>
      <c r="B246" s="171"/>
      <c r="C246" s="171"/>
      <c r="D246" s="160"/>
      <c r="E246" s="172">
        <v>1</v>
      </c>
      <c r="F246" s="172" t="s">
        <v>142</v>
      </c>
      <c r="G246" s="172"/>
      <c r="H246" s="159"/>
      <c r="I246" s="172"/>
      <c r="J246" s="212">
        <f>E246*'Rate Classifications'!F35</f>
        <v>30</v>
      </c>
      <c r="K246" s="171"/>
      <c r="L246" s="166"/>
      <c r="M246" s="542"/>
    </row>
    <row r="247" spans="1:13" ht="15">
      <c r="A247" s="161"/>
      <c r="B247" s="171"/>
      <c r="C247" s="171"/>
      <c r="D247" s="160"/>
      <c r="E247" s="172"/>
      <c r="F247" s="172"/>
      <c r="G247" s="172"/>
      <c r="H247" s="159"/>
      <c r="I247" s="172"/>
      <c r="J247" s="212"/>
      <c r="K247" s="171"/>
      <c r="L247" s="166"/>
      <c r="M247" s="542"/>
    </row>
    <row r="248" spans="1:13" ht="15">
      <c r="A248" s="161"/>
      <c r="B248" s="171" t="s">
        <v>382</v>
      </c>
      <c r="C248" s="171"/>
      <c r="D248" s="160"/>
      <c r="E248" s="172"/>
      <c r="F248" s="172"/>
      <c r="G248" s="172"/>
      <c r="H248" s="159"/>
      <c r="I248" s="172"/>
      <c r="J248" s="210"/>
      <c r="K248" s="171"/>
      <c r="L248" s="166"/>
      <c r="M248" s="542"/>
    </row>
    <row r="249" spans="1:13" ht="15">
      <c r="A249" s="161"/>
      <c r="B249" s="171" t="s">
        <v>413</v>
      </c>
      <c r="C249" s="171"/>
      <c r="D249" s="160"/>
      <c r="E249" s="172" t="s">
        <v>16</v>
      </c>
      <c r="F249" s="172" t="s">
        <v>55</v>
      </c>
      <c r="G249" s="172" t="s">
        <v>18</v>
      </c>
      <c r="H249" s="159"/>
      <c r="I249" s="172"/>
      <c r="J249" s="210"/>
      <c r="K249" s="171"/>
      <c r="L249" s="166"/>
      <c r="M249" s="542"/>
    </row>
    <row r="250" spans="1:13" ht="15">
      <c r="A250" s="161"/>
      <c r="B250" s="171"/>
      <c r="C250" s="171"/>
      <c r="D250" s="160"/>
      <c r="E250" s="476">
        <v>20</v>
      </c>
      <c r="F250" s="173">
        <f>'Rate Classifications'!F41</f>
        <v>4</v>
      </c>
      <c r="G250" s="172">
        <v>1</v>
      </c>
      <c r="H250" s="159"/>
      <c r="I250" s="172"/>
      <c r="J250" s="212">
        <f>E250*F250*G250</f>
        <v>80</v>
      </c>
      <c r="K250" s="171"/>
      <c r="L250" s="166"/>
      <c r="M250" s="542"/>
    </row>
    <row r="251" spans="1:13" ht="15.75">
      <c r="A251" s="161"/>
      <c r="B251" s="171"/>
      <c r="C251" s="171"/>
      <c r="D251" s="172"/>
      <c r="E251" s="172"/>
      <c r="F251" s="172"/>
      <c r="G251" s="172"/>
      <c r="H251" s="159"/>
      <c r="I251" s="218" t="s">
        <v>14</v>
      </c>
      <c r="J251" s="214">
        <f>(J250+J246+J243)/10</f>
        <v>11</v>
      </c>
      <c r="K251" s="171" t="s">
        <v>35</v>
      </c>
      <c r="L251" s="166"/>
      <c r="M251" s="542"/>
    </row>
    <row r="252" spans="1:13" ht="15.75">
      <c r="A252" s="161"/>
      <c r="B252" s="171"/>
      <c r="C252" s="171"/>
      <c r="D252" s="172"/>
      <c r="E252" s="172"/>
      <c r="F252" s="172"/>
      <c r="G252" s="172"/>
      <c r="H252" s="159"/>
      <c r="I252" s="221"/>
      <c r="J252" s="219"/>
      <c r="K252" s="171"/>
      <c r="L252" s="166"/>
      <c r="M252" s="542"/>
    </row>
    <row r="253" spans="1:13" ht="15.75">
      <c r="A253" s="161"/>
      <c r="B253" s="171"/>
      <c r="C253" s="171"/>
      <c r="D253" s="172"/>
      <c r="E253" s="172"/>
      <c r="F253" s="172"/>
      <c r="G253" s="172"/>
      <c r="H253" s="159"/>
      <c r="I253" s="221"/>
      <c r="J253" s="219"/>
      <c r="K253" s="171"/>
      <c r="L253" s="166"/>
      <c r="M253" s="542"/>
    </row>
    <row r="254" spans="1:13" ht="15">
      <c r="A254" s="161"/>
      <c r="B254" s="171"/>
      <c r="C254" s="171"/>
      <c r="D254" s="171"/>
      <c r="E254" s="171"/>
      <c r="F254" s="171"/>
      <c r="G254" s="171"/>
      <c r="H254" s="159"/>
      <c r="I254" s="172"/>
      <c r="J254" s="210"/>
      <c r="K254" s="171"/>
      <c r="L254" s="166"/>
      <c r="M254" s="542"/>
    </row>
    <row r="255" spans="1:13" ht="15.75">
      <c r="A255" s="167" t="s">
        <v>432</v>
      </c>
      <c r="B255" s="168"/>
      <c r="C255" s="168"/>
      <c r="D255" s="168"/>
      <c r="E255" s="168"/>
      <c r="F255" s="169"/>
      <c r="G255" s="196"/>
      <c r="H255" s="196"/>
      <c r="I255" s="221"/>
      <c r="J255" s="217"/>
      <c r="K255" s="196"/>
      <c r="L255" s="166"/>
      <c r="M255" s="542"/>
    </row>
    <row r="256" spans="1:13" ht="15">
      <c r="A256" s="161"/>
      <c r="B256" s="171"/>
      <c r="C256" s="171"/>
      <c r="D256" s="172"/>
      <c r="E256" s="172"/>
      <c r="F256" s="172"/>
      <c r="G256" s="172"/>
      <c r="H256" s="171"/>
      <c r="I256" s="172"/>
      <c r="J256" s="210"/>
      <c r="K256" s="171"/>
      <c r="L256" s="166"/>
      <c r="M256" s="542"/>
    </row>
    <row r="257" spans="1:13" ht="15">
      <c r="A257" s="161"/>
      <c r="B257" s="171" t="s">
        <v>414</v>
      </c>
      <c r="C257" s="171"/>
      <c r="D257" s="160"/>
      <c r="E257" s="172" t="s">
        <v>106</v>
      </c>
      <c r="F257" s="172" t="s">
        <v>17</v>
      </c>
      <c r="G257" s="172" t="s">
        <v>18</v>
      </c>
      <c r="H257" s="171"/>
      <c r="I257" s="172"/>
      <c r="J257" s="210"/>
      <c r="K257" s="171"/>
      <c r="L257" s="166"/>
      <c r="M257" s="542"/>
    </row>
    <row r="258" spans="1:13" ht="15">
      <c r="A258" s="161"/>
      <c r="B258" s="171"/>
      <c r="C258" s="171"/>
      <c r="D258" s="160"/>
      <c r="E258" s="476">
        <v>140</v>
      </c>
      <c r="F258" s="172" t="s">
        <v>142</v>
      </c>
      <c r="G258" s="483">
        <v>0</v>
      </c>
      <c r="H258" s="395" t="s">
        <v>631</v>
      </c>
      <c r="I258" s="172" t="s">
        <v>5</v>
      </c>
      <c r="J258" s="212">
        <f>E258*G258*'Rate Classifications'!F38</f>
        <v>0</v>
      </c>
      <c r="K258" s="171"/>
      <c r="L258" s="166"/>
      <c r="M258" s="542"/>
    </row>
    <row r="259" spans="1:13" ht="15">
      <c r="A259" s="161"/>
      <c r="B259" s="171"/>
      <c r="C259" s="171"/>
      <c r="D259" s="160"/>
      <c r="E259" s="172"/>
      <c r="F259" s="172"/>
      <c r="G259" s="172"/>
      <c r="H259" s="159"/>
      <c r="I259" s="172"/>
      <c r="J259" s="210"/>
      <c r="K259" s="171"/>
      <c r="L259" s="166"/>
      <c r="M259" s="542"/>
    </row>
    <row r="260" spans="1:13" ht="15">
      <c r="A260" s="161"/>
      <c r="B260" s="171" t="s">
        <v>415</v>
      </c>
      <c r="C260" s="171"/>
      <c r="D260" s="194"/>
      <c r="E260" s="182"/>
      <c r="F260" s="172"/>
      <c r="G260" s="172" t="s">
        <v>83</v>
      </c>
      <c r="H260" s="159"/>
      <c r="I260" s="172"/>
      <c r="J260" s="210"/>
      <c r="K260" s="171"/>
      <c r="L260" s="166"/>
      <c r="M260" s="542"/>
    </row>
    <row r="261" spans="1:13" ht="15">
      <c r="A261" s="161"/>
      <c r="B261" s="171"/>
      <c r="C261" s="171" t="s">
        <v>111</v>
      </c>
      <c r="D261" s="160"/>
      <c r="E261" s="172"/>
      <c r="F261" s="172"/>
      <c r="G261" s="172"/>
      <c r="H261" s="159"/>
      <c r="I261" s="172"/>
      <c r="J261" s="210"/>
      <c r="K261" s="171"/>
      <c r="L261" s="166"/>
      <c r="M261" s="542"/>
    </row>
    <row r="262" spans="1:13" ht="15">
      <c r="A262" s="161"/>
      <c r="B262" s="159"/>
      <c r="C262" s="166" t="s">
        <v>6</v>
      </c>
      <c r="D262" s="160"/>
      <c r="E262" s="172"/>
      <c r="F262" s="172"/>
      <c r="G262" s="483">
        <v>0</v>
      </c>
      <c r="H262" s="159"/>
      <c r="I262" s="172"/>
      <c r="J262" s="212">
        <f>'Rate Classifications'!J32*G262</f>
        <v>0</v>
      </c>
      <c r="K262" s="171"/>
      <c r="L262" s="166"/>
      <c r="M262" s="542"/>
    </row>
    <row r="263" spans="1:13" ht="15">
      <c r="A263" s="161"/>
      <c r="B263" s="159"/>
      <c r="C263" s="166" t="s">
        <v>7</v>
      </c>
      <c r="D263" s="160"/>
      <c r="E263" s="172"/>
      <c r="F263" s="172"/>
      <c r="G263" s="483">
        <v>0</v>
      </c>
      <c r="H263" s="395" t="s">
        <v>631</v>
      </c>
      <c r="I263" s="172"/>
      <c r="J263" s="212">
        <f>'Rate Classifications'!L32*G263</f>
        <v>0</v>
      </c>
      <c r="K263" s="171"/>
      <c r="L263" s="166"/>
      <c r="M263" s="542"/>
    </row>
    <row r="264" spans="1:13" ht="15.75">
      <c r="A264" s="161"/>
      <c r="B264" s="171"/>
      <c r="C264" s="394" t="s">
        <v>633</v>
      </c>
      <c r="D264" s="172"/>
      <c r="E264" s="172"/>
      <c r="F264" s="172"/>
      <c r="G264" s="172"/>
      <c r="H264" s="159"/>
      <c r="I264" s="223" t="s">
        <v>14</v>
      </c>
      <c r="J264" s="214">
        <f>SUM(J262:J263)</f>
        <v>0</v>
      </c>
      <c r="K264" s="171" t="s">
        <v>191</v>
      </c>
      <c r="L264" s="166"/>
      <c r="M264" s="542"/>
    </row>
    <row r="265" spans="1:13" ht="15.75">
      <c r="A265" s="161"/>
      <c r="B265" s="171"/>
      <c r="C265" s="171"/>
      <c r="D265" s="172"/>
      <c r="E265" s="172"/>
      <c r="F265" s="172"/>
      <c r="G265" s="172"/>
      <c r="H265" s="159"/>
      <c r="I265" s="221"/>
      <c r="J265" s="219"/>
      <c r="K265" s="171"/>
      <c r="L265" s="166"/>
      <c r="M265" s="542"/>
    </row>
    <row r="266" spans="1:13" ht="15.75">
      <c r="A266" s="161"/>
      <c r="B266" s="171"/>
      <c r="C266" s="171"/>
      <c r="D266" s="172"/>
      <c r="E266" s="172"/>
      <c r="F266" s="172"/>
      <c r="G266" s="172"/>
      <c r="H266" s="159"/>
      <c r="I266" s="221"/>
      <c r="J266" s="219"/>
      <c r="K266" s="171"/>
      <c r="L266" s="166"/>
      <c r="M266" s="542"/>
    </row>
    <row r="267" spans="1:13" ht="15">
      <c r="A267" s="161"/>
      <c r="B267" s="171"/>
      <c r="C267" s="171"/>
      <c r="D267" s="171"/>
      <c r="E267" s="171"/>
      <c r="F267" s="171"/>
      <c r="G267" s="171"/>
      <c r="H267" s="159"/>
      <c r="I267" s="172"/>
      <c r="J267" s="210"/>
      <c r="K267" s="171"/>
      <c r="L267" s="166"/>
      <c r="M267" s="542"/>
    </row>
    <row r="268" spans="1:13" ht="15.75">
      <c r="A268" s="167" t="s">
        <v>431</v>
      </c>
      <c r="B268" s="168"/>
      <c r="C268" s="168"/>
      <c r="D268" s="168"/>
      <c r="E268" s="168"/>
      <c r="F268" s="169"/>
      <c r="G268" s="196"/>
      <c r="H268" s="196"/>
      <c r="I268" s="221"/>
      <c r="J268" s="217"/>
      <c r="K268" s="196"/>
      <c r="L268" s="166"/>
      <c r="M268" s="542"/>
    </row>
    <row r="269" spans="1:13" ht="15">
      <c r="A269" s="161"/>
      <c r="B269" s="171"/>
      <c r="C269" s="171"/>
      <c r="D269" s="172"/>
      <c r="E269" s="172"/>
      <c r="F269" s="172"/>
      <c r="G269" s="172"/>
      <c r="H269" s="159"/>
      <c r="I269" s="172"/>
      <c r="J269" s="210"/>
      <c r="K269" s="171"/>
      <c r="L269" s="166"/>
      <c r="M269" s="542"/>
    </row>
    <row r="270" spans="1:13" ht="15">
      <c r="A270" s="161"/>
      <c r="B270" s="171" t="s">
        <v>380</v>
      </c>
      <c r="C270" s="171"/>
      <c r="D270" s="172"/>
      <c r="E270" s="172"/>
      <c r="F270" s="172"/>
      <c r="G270" s="172"/>
      <c r="H270" s="159"/>
      <c r="I270" s="172"/>
      <c r="J270" s="212">
        <f>($J$10+$J$11)*2</f>
        <v>0</v>
      </c>
      <c r="K270" s="171"/>
      <c r="L270" s="166"/>
      <c r="M270" s="542"/>
    </row>
    <row r="271" spans="1:13" ht="15">
      <c r="A271" s="161"/>
      <c r="B271" s="171" t="s">
        <v>381</v>
      </c>
      <c r="C271" s="171"/>
      <c r="D271" s="172"/>
      <c r="E271" s="172"/>
      <c r="F271" s="172"/>
      <c r="G271" s="172"/>
      <c r="H271" s="159"/>
      <c r="I271" s="172"/>
      <c r="J271" s="212">
        <f>$J$22</f>
        <v>210</v>
      </c>
      <c r="K271" s="171"/>
      <c r="L271" s="166"/>
      <c r="M271" s="542"/>
    </row>
    <row r="272" spans="1:13" ht="15">
      <c r="A272" s="161"/>
      <c r="B272" s="429" t="s">
        <v>630</v>
      </c>
      <c r="C272" s="171"/>
      <c r="D272" s="172"/>
      <c r="E272" s="172"/>
      <c r="F272" s="172"/>
      <c r="G272" s="172"/>
      <c r="H272" s="159"/>
      <c r="I272" s="172"/>
      <c r="J272" s="212">
        <f>$J$26</f>
        <v>17.4</v>
      </c>
      <c r="K272" s="171"/>
      <c r="L272" s="166"/>
      <c r="M272" s="542"/>
    </row>
    <row r="273" spans="1:13" ht="15.75">
      <c r="A273" s="161"/>
      <c r="B273" s="171"/>
      <c r="C273" s="171"/>
      <c r="D273" s="172"/>
      <c r="E273" s="172"/>
      <c r="F273" s="172"/>
      <c r="G273" s="172"/>
      <c r="H273" s="159"/>
      <c r="I273" s="218" t="s">
        <v>14</v>
      </c>
      <c r="J273" s="214">
        <f>SUM(J270:J272)/10</f>
        <v>22.740000000000002</v>
      </c>
      <c r="K273" s="171" t="s">
        <v>35</v>
      </c>
      <c r="L273" s="166"/>
      <c r="M273" s="542"/>
    </row>
    <row r="274" spans="1:13" ht="15.75">
      <c r="A274" s="161"/>
      <c r="B274" s="171"/>
      <c r="C274" s="171"/>
      <c r="D274" s="172"/>
      <c r="E274" s="172"/>
      <c r="F274" s="172"/>
      <c r="G274" s="172"/>
      <c r="H274" s="159"/>
      <c r="I274" s="221"/>
      <c r="J274" s="219"/>
      <c r="K274" s="171"/>
      <c r="L274" s="166"/>
      <c r="M274" s="542"/>
    </row>
    <row r="275" spans="1:13" ht="15.75">
      <c r="A275" s="161"/>
      <c r="B275" s="171"/>
      <c r="C275" s="171"/>
      <c r="D275" s="172"/>
      <c r="E275" s="172"/>
      <c r="F275" s="172"/>
      <c r="G275" s="172"/>
      <c r="H275" s="159"/>
      <c r="I275" s="221"/>
      <c r="J275" s="219"/>
      <c r="K275" s="171"/>
      <c r="L275" s="166"/>
      <c r="M275" s="542"/>
    </row>
    <row r="276" spans="1:13" ht="15">
      <c r="A276" s="161"/>
      <c r="B276" s="171"/>
      <c r="C276" s="171"/>
      <c r="D276" s="171"/>
      <c r="E276" s="171"/>
      <c r="F276" s="171"/>
      <c r="G276" s="171"/>
      <c r="H276" s="159"/>
      <c r="I276" s="172"/>
      <c r="J276" s="210"/>
      <c r="K276" s="171"/>
      <c r="L276" s="166"/>
      <c r="M276" s="542"/>
    </row>
    <row r="277" spans="1:13" ht="15.75">
      <c r="A277" s="167" t="s">
        <v>430</v>
      </c>
      <c r="B277" s="168"/>
      <c r="C277" s="168"/>
      <c r="D277" s="168"/>
      <c r="E277" s="168"/>
      <c r="F277" s="169"/>
      <c r="G277" s="196"/>
      <c r="H277" s="196"/>
      <c r="I277" s="221"/>
      <c r="J277" s="217"/>
      <c r="K277" s="196"/>
      <c r="L277" s="166"/>
      <c r="M277" s="542"/>
    </row>
    <row r="278" spans="1:13" ht="15">
      <c r="A278" s="161"/>
      <c r="B278" s="171"/>
      <c r="C278" s="171"/>
      <c r="D278" s="172"/>
      <c r="E278" s="172"/>
      <c r="F278" s="172"/>
      <c r="G278" s="172"/>
      <c r="H278" s="159"/>
      <c r="I278" s="172"/>
      <c r="J278" s="210"/>
      <c r="K278" s="171"/>
      <c r="L278" s="166"/>
      <c r="M278" s="542"/>
    </row>
    <row r="279" spans="1:13" ht="15">
      <c r="A279" s="161"/>
      <c r="B279" s="171" t="s">
        <v>1</v>
      </c>
      <c r="C279" s="171"/>
      <c r="D279" s="172"/>
      <c r="E279" s="172"/>
      <c r="F279" s="172"/>
      <c r="G279" s="172"/>
      <c r="H279" s="159"/>
      <c r="I279" s="172"/>
      <c r="J279" s="212">
        <f>($J$10+$J$11)*2</f>
        <v>0</v>
      </c>
      <c r="K279" s="171"/>
      <c r="L279" s="166"/>
      <c r="M279" s="542"/>
    </row>
    <row r="280" spans="1:13" ht="15">
      <c r="A280" s="161"/>
      <c r="B280" s="171" t="s">
        <v>9</v>
      </c>
      <c r="C280" s="171"/>
      <c r="D280" s="172"/>
      <c r="E280" s="172"/>
      <c r="F280" s="172"/>
      <c r="G280" s="172"/>
      <c r="H280" s="159"/>
      <c r="I280" s="172"/>
      <c r="J280" s="212">
        <f>$J$22</f>
        <v>210</v>
      </c>
      <c r="K280" s="171"/>
      <c r="L280" s="166"/>
      <c r="M280" s="542"/>
    </row>
    <row r="281" spans="1:13" ht="15">
      <c r="A281" s="161"/>
      <c r="B281" s="429" t="s">
        <v>630</v>
      </c>
      <c r="C281" s="171"/>
      <c r="D281" s="172"/>
      <c r="E281" s="172"/>
      <c r="F281" s="172"/>
      <c r="G281" s="172"/>
      <c r="H281" s="159"/>
      <c r="I281" s="172"/>
      <c r="J281" s="212">
        <f>$J$26</f>
        <v>17.4</v>
      </c>
      <c r="K281" s="171"/>
      <c r="L281" s="166"/>
      <c r="M281" s="542"/>
    </row>
    <row r="282" spans="1:13" ht="15.75">
      <c r="A282" s="161"/>
      <c r="B282" s="171"/>
      <c r="C282" s="171"/>
      <c r="D282" s="172"/>
      <c r="E282" s="183"/>
      <c r="F282" s="172"/>
      <c r="G282" s="172"/>
      <c r="H282" s="159"/>
      <c r="I282" s="218" t="s">
        <v>14</v>
      </c>
      <c r="J282" s="214">
        <f>(J279+J280+J281)/10</f>
        <v>22.740000000000002</v>
      </c>
      <c r="K282" s="171" t="s">
        <v>35</v>
      </c>
      <c r="L282" s="166"/>
      <c r="M282" s="542"/>
    </row>
    <row r="283" spans="1:13" ht="15">
      <c r="A283" s="161"/>
      <c r="B283" s="171"/>
      <c r="C283" s="171"/>
      <c r="D283" s="171"/>
      <c r="E283" s="171"/>
      <c r="F283" s="171"/>
      <c r="G283" s="171"/>
      <c r="H283" s="159"/>
      <c r="I283" s="171"/>
      <c r="J283" s="171"/>
      <c r="K283" s="171"/>
      <c r="L283" s="166"/>
      <c r="M283" s="542"/>
    </row>
    <row r="284" spans="1:13" ht="15">
      <c r="A284" s="161"/>
      <c r="B284" s="171"/>
      <c r="C284" s="171"/>
      <c r="D284" s="171"/>
      <c r="E284" s="171"/>
      <c r="F284" s="171"/>
      <c r="G284" s="171"/>
      <c r="H284" s="159"/>
      <c r="I284" s="171"/>
      <c r="J284" s="171"/>
      <c r="K284" s="171"/>
      <c r="L284" s="166"/>
      <c r="M284" s="542"/>
    </row>
    <row r="285" spans="1:13" ht="15">
      <c r="A285" s="161"/>
      <c r="B285" s="171"/>
      <c r="C285" s="171"/>
      <c r="D285" s="171"/>
      <c r="E285" s="171"/>
      <c r="F285" s="171"/>
      <c r="G285" s="171"/>
      <c r="H285" s="159"/>
      <c r="I285" s="171"/>
      <c r="J285" s="171"/>
      <c r="K285" s="171"/>
      <c r="L285" s="166"/>
      <c r="M285" s="542"/>
    </row>
    <row r="286" spans="1:13" ht="15.75">
      <c r="A286" s="167" t="s">
        <v>429</v>
      </c>
      <c r="B286" s="168"/>
      <c r="C286" s="168"/>
      <c r="D286" s="168"/>
      <c r="E286" s="168"/>
      <c r="F286" s="169"/>
      <c r="G286" s="196"/>
      <c r="H286" s="196"/>
      <c r="I286" s="196"/>
      <c r="J286" s="196"/>
      <c r="K286" s="196"/>
      <c r="L286" s="166"/>
      <c r="M286" s="542"/>
    </row>
    <row r="287" spans="1:13" ht="15">
      <c r="A287" s="161"/>
      <c r="B287" s="171" t="s">
        <v>104</v>
      </c>
      <c r="C287" s="171"/>
      <c r="D287" s="171"/>
      <c r="E287" s="171"/>
      <c r="F287" s="171"/>
      <c r="G287" s="171"/>
      <c r="H287" s="159"/>
      <c r="I287" s="171"/>
      <c r="J287" s="171"/>
      <c r="K287" s="171"/>
      <c r="L287" s="166"/>
      <c r="M287" s="542"/>
    </row>
    <row r="288" spans="1:13" ht="15">
      <c r="A288" s="161"/>
      <c r="B288" s="171" t="s">
        <v>7</v>
      </c>
      <c r="C288" s="171"/>
      <c r="D288" s="171"/>
      <c r="E288" s="171" t="s">
        <v>67</v>
      </c>
      <c r="F288" s="171"/>
      <c r="G288" s="171"/>
      <c r="H288" s="159"/>
      <c r="I288" s="171"/>
      <c r="J288" s="171"/>
      <c r="K288" s="171"/>
      <c r="L288" s="166"/>
      <c r="M288" s="542"/>
    </row>
    <row r="289" spans="1:13" ht="15">
      <c r="A289" s="161"/>
      <c r="B289" s="171"/>
      <c r="C289" s="171" t="s">
        <v>2</v>
      </c>
      <c r="D289" s="171"/>
      <c r="E289" s="171">
        <v>3</v>
      </c>
      <c r="F289" s="171"/>
      <c r="G289" s="171"/>
      <c r="H289" s="159"/>
      <c r="I289" s="175" t="s">
        <v>84</v>
      </c>
      <c r="J289" s="212">
        <f>E289*'Rate Classifications'!L32</f>
        <v>0</v>
      </c>
      <c r="K289" s="171"/>
      <c r="L289" s="166"/>
      <c r="M289" s="542"/>
    </row>
    <row r="290" spans="1:13" ht="15">
      <c r="A290" s="161"/>
      <c r="B290" s="171"/>
      <c r="C290" s="171"/>
      <c r="D290" s="171"/>
      <c r="E290" s="171"/>
      <c r="F290" s="171"/>
      <c r="G290" s="171"/>
      <c r="H290" s="159"/>
      <c r="I290" s="172"/>
      <c r="J290" s="210"/>
      <c r="K290" s="171"/>
      <c r="L290" s="166"/>
      <c r="M290" s="542"/>
    </row>
    <row r="291" spans="1:13" ht="15">
      <c r="A291" s="161"/>
      <c r="B291" s="171" t="s">
        <v>105</v>
      </c>
      <c r="C291" s="171"/>
      <c r="D291" s="171" t="s">
        <v>106</v>
      </c>
      <c r="E291" s="171" t="s">
        <v>55</v>
      </c>
      <c r="F291" s="171" t="s">
        <v>716</v>
      </c>
      <c r="G291" s="171"/>
      <c r="H291" s="159"/>
      <c r="I291" s="175"/>
      <c r="J291" s="210"/>
      <c r="K291" s="171"/>
      <c r="L291" s="166"/>
      <c r="M291" s="542"/>
    </row>
    <row r="292" spans="1:13" ht="15">
      <c r="A292" s="161"/>
      <c r="B292" s="171"/>
      <c r="C292" s="171"/>
      <c r="D292" s="476"/>
      <c r="E292" s="173">
        <f>'Rate Classifications'!F41</f>
        <v>4</v>
      </c>
      <c r="F292" s="630">
        <f>'TC 66-204 page 4'!U42</f>
        <v>0</v>
      </c>
      <c r="G292" s="171"/>
      <c r="H292" s="159"/>
      <c r="I292" s="175" t="s">
        <v>84</v>
      </c>
      <c r="J292" s="430">
        <f>D292*E292*F292</f>
        <v>0</v>
      </c>
      <c r="K292" s="171"/>
      <c r="L292" s="166"/>
      <c r="M292" s="542"/>
    </row>
    <row r="293" spans="1:13" ht="15">
      <c r="A293" s="161"/>
      <c r="B293" s="171"/>
      <c r="C293" s="171"/>
      <c r="D293" s="629"/>
      <c r="E293" s="173"/>
      <c r="F293" s="171"/>
      <c r="G293" s="171"/>
      <c r="H293" s="159"/>
      <c r="I293" s="175"/>
      <c r="J293" s="430"/>
      <c r="K293" s="171"/>
      <c r="L293" s="166"/>
      <c r="M293" s="542"/>
    </row>
    <row r="294" spans="1:13" ht="15">
      <c r="A294" s="161"/>
      <c r="B294" s="171" t="s">
        <v>715</v>
      </c>
      <c r="C294" s="171"/>
      <c r="D294" s="629" t="s">
        <v>106</v>
      </c>
      <c r="E294" s="173" t="s">
        <v>55</v>
      </c>
      <c r="F294" s="171" t="s">
        <v>716</v>
      </c>
      <c r="G294" s="171"/>
      <c r="H294" s="159"/>
      <c r="I294" s="175"/>
      <c r="J294" s="430"/>
      <c r="K294" s="171"/>
      <c r="L294" s="166"/>
      <c r="M294" s="542"/>
    </row>
    <row r="295" spans="1:13" ht="15">
      <c r="A295" s="161"/>
      <c r="B295" s="171"/>
      <c r="C295" s="171"/>
      <c r="D295" s="476"/>
      <c r="E295" s="173">
        <v>0.58</v>
      </c>
      <c r="F295" s="630">
        <f>'TC 66-204 page 4'!U43</f>
        <v>0</v>
      </c>
      <c r="G295" s="171"/>
      <c r="H295" s="159"/>
      <c r="I295" s="175" t="s">
        <v>84</v>
      </c>
      <c r="J295" s="430">
        <f>D295*E295*F295</f>
        <v>0</v>
      </c>
      <c r="K295" s="171"/>
      <c r="L295" s="166"/>
      <c r="M295" s="542"/>
    </row>
    <row r="296" spans="1:13" ht="15">
      <c r="A296" s="161"/>
      <c r="B296" s="171"/>
      <c r="C296" s="171"/>
      <c r="D296" s="171"/>
      <c r="E296" s="171"/>
      <c r="F296" s="171"/>
      <c r="G296" s="171"/>
      <c r="H296" s="159"/>
      <c r="I296" s="172"/>
      <c r="J296" s="396"/>
      <c r="K296" s="171"/>
      <c r="L296" s="166"/>
      <c r="M296" s="542"/>
    </row>
    <row r="297" spans="1:13" ht="15">
      <c r="A297" s="161"/>
      <c r="B297" s="171" t="s">
        <v>107</v>
      </c>
      <c r="C297" s="171"/>
      <c r="D297" s="171" t="s">
        <v>107</v>
      </c>
      <c r="E297" s="171" t="s">
        <v>109</v>
      </c>
      <c r="F297" s="171"/>
      <c r="G297" s="171" t="s">
        <v>108</v>
      </c>
      <c r="H297" s="159"/>
      <c r="I297" s="172"/>
      <c r="J297" s="396"/>
      <c r="K297" s="171"/>
      <c r="L297" s="166"/>
      <c r="M297" s="542"/>
    </row>
    <row r="298" spans="1:13" ht="15">
      <c r="A298" s="161"/>
      <c r="B298" s="171"/>
      <c r="C298" s="171"/>
      <c r="D298" s="476">
        <f>'TC 66-204 page 4'!U44</f>
        <v>0</v>
      </c>
      <c r="E298" s="485">
        <v>32</v>
      </c>
      <c r="F298" s="171"/>
      <c r="G298" s="171"/>
      <c r="H298" s="159"/>
      <c r="I298" s="175" t="s">
        <v>84</v>
      </c>
      <c r="J298" s="430">
        <f>D298*E298</f>
        <v>0</v>
      </c>
      <c r="K298" s="171"/>
      <c r="L298" s="166"/>
      <c r="M298" s="542"/>
    </row>
    <row r="299" spans="1:13" ht="15.75">
      <c r="A299" s="161"/>
      <c r="B299" s="171"/>
      <c r="C299" s="171"/>
      <c r="D299" s="172"/>
      <c r="E299" s="172"/>
      <c r="F299" s="172"/>
      <c r="G299" s="172"/>
      <c r="H299" s="159"/>
      <c r="I299" s="218" t="s">
        <v>14</v>
      </c>
      <c r="J299" s="214">
        <f>J289+J292+J295+J298</f>
        <v>0</v>
      </c>
      <c r="K299" s="171" t="s">
        <v>201</v>
      </c>
      <c r="L299" s="166"/>
      <c r="M299" s="542"/>
    </row>
    <row r="300" spans="1:13" ht="15.75">
      <c r="A300" s="161"/>
      <c r="B300" s="171"/>
      <c r="C300" s="171"/>
      <c r="D300" s="172"/>
      <c r="E300" s="172"/>
      <c r="F300" s="172"/>
      <c r="G300" s="172"/>
      <c r="H300" s="159"/>
      <c r="I300" s="221"/>
      <c r="J300" s="219"/>
      <c r="K300" s="171"/>
      <c r="L300" s="166"/>
      <c r="M300" s="542"/>
    </row>
    <row r="301" spans="1:13" ht="15.75">
      <c r="A301" s="161"/>
      <c r="B301" s="171"/>
      <c r="C301" s="171"/>
      <c r="D301" s="172"/>
      <c r="E301" s="172"/>
      <c r="F301" s="172"/>
      <c r="G301" s="172"/>
      <c r="H301" s="159"/>
      <c r="I301" s="221"/>
      <c r="J301" s="219"/>
      <c r="K301" s="171"/>
      <c r="L301" s="166"/>
      <c r="M301" s="542"/>
    </row>
    <row r="302" spans="1:13" ht="15">
      <c r="A302" s="161"/>
      <c r="B302" s="171"/>
      <c r="C302" s="171"/>
      <c r="D302" s="171"/>
      <c r="E302" s="171"/>
      <c r="F302" s="171"/>
      <c r="G302" s="171"/>
      <c r="H302" s="159"/>
      <c r="I302" s="172"/>
      <c r="J302" s="210"/>
      <c r="K302" s="171"/>
      <c r="L302" s="166"/>
      <c r="M302" s="542"/>
    </row>
    <row r="303" spans="1:13" ht="15.75">
      <c r="A303" s="167" t="s">
        <v>428</v>
      </c>
      <c r="B303" s="168"/>
      <c r="C303" s="168"/>
      <c r="D303" s="168"/>
      <c r="E303" s="168"/>
      <c r="F303" s="169"/>
      <c r="G303" s="196"/>
      <c r="H303" s="196"/>
      <c r="I303" s="221"/>
      <c r="J303" s="217"/>
      <c r="K303" s="196"/>
      <c r="L303" s="166"/>
      <c r="M303" s="542"/>
    </row>
    <row r="304" spans="1:13" ht="15">
      <c r="A304" s="161"/>
      <c r="B304" s="174"/>
      <c r="C304" s="174"/>
      <c r="D304" s="174"/>
      <c r="E304" s="174"/>
      <c r="F304" s="171"/>
      <c r="G304" s="171"/>
      <c r="H304" s="159"/>
      <c r="I304" s="172"/>
      <c r="J304" s="210"/>
      <c r="K304" s="171"/>
      <c r="L304" s="166"/>
      <c r="M304" s="542"/>
    </row>
    <row r="305" spans="1:13" ht="15">
      <c r="A305" s="161"/>
      <c r="B305" s="171"/>
      <c r="C305" s="171"/>
      <c r="D305" s="172"/>
      <c r="E305" s="172" t="s">
        <v>14</v>
      </c>
      <c r="F305" s="172" t="s">
        <v>41</v>
      </c>
      <c r="G305" s="172"/>
      <c r="H305" s="159"/>
      <c r="I305" s="172"/>
      <c r="J305" s="210"/>
      <c r="K305" s="171"/>
      <c r="L305" s="166"/>
      <c r="M305" s="542"/>
    </row>
    <row r="306" spans="1:13" ht="15.75">
      <c r="A306" s="161"/>
      <c r="B306" s="171"/>
      <c r="C306" s="171"/>
      <c r="D306" s="172"/>
      <c r="E306" s="486">
        <v>42</v>
      </c>
      <c r="F306" s="424">
        <v>1</v>
      </c>
      <c r="G306" s="172"/>
      <c r="H306" s="159"/>
      <c r="I306" s="218" t="s">
        <v>14</v>
      </c>
      <c r="J306" s="214">
        <f>E306*F306</f>
        <v>42</v>
      </c>
      <c r="K306" s="171" t="s">
        <v>190</v>
      </c>
      <c r="L306" s="166"/>
      <c r="M306" s="542"/>
    </row>
    <row r="307" spans="1:13" ht="15.75">
      <c r="A307" s="161"/>
      <c r="B307" s="171"/>
      <c r="C307" s="171"/>
      <c r="D307" s="172"/>
      <c r="E307" s="172"/>
      <c r="F307" s="172"/>
      <c r="G307" s="172"/>
      <c r="H307" s="159"/>
      <c r="I307" s="221"/>
      <c r="J307" s="219"/>
      <c r="K307" s="171"/>
      <c r="L307" s="166"/>
      <c r="M307" s="542"/>
    </row>
    <row r="308" spans="1:13" ht="15.75">
      <c r="A308" s="161"/>
      <c r="B308" s="171"/>
      <c r="C308" s="171"/>
      <c r="D308" s="172"/>
      <c r="E308" s="172"/>
      <c r="F308" s="172"/>
      <c r="G308" s="172"/>
      <c r="H308" s="159"/>
      <c r="I308" s="221"/>
      <c r="J308" s="219"/>
      <c r="K308" s="171"/>
      <c r="L308" s="166"/>
      <c r="M308" s="542"/>
    </row>
    <row r="309" spans="1:13" ht="15">
      <c r="A309" s="161"/>
      <c r="B309" s="171"/>
      <c r="C309" s="171"/>
      <c r="D309" s="172"/>
      <c r="E309" s="172"/>
      <c r="F309" s="172"/>
      <c r="G309" s="172"/>
      <c r="H309" s="171"/>
      <c r="I309" s="172"/>
      <c r="J309" s="210"/>
      <c r="K309" s="171"/>
      <c r="L309" s="166"/>
      <c r="M309" s="542"/>
    </row>
    <row r="310" spans="1:13" ht="15.75">
      <c r="A310" s="167" t="s">
        <v>427</v>
      </c>
      <c r="B310" s="168"/>
      <c r="C310" s="168"/>
      <c r="D310" s="168"/>
      <c r="E310" s="168"/>
      <c r="F310" s="169"/>
      <c r="G310" s="196"/>
      <c r="H310" s="196"/>
      <c r="I310" s="221"/>
      <c r="J310" s="217"/>
      <c r="K310" s="196"/>
      <c r="L310" s="166"/>
      <c r="M310" s="542"/>
    </row>
    <row r="311" spans="1:13" ht="15">
      <c r="A311" s="161"/>
      <c r="B311" s="171"/>
      <c r="C311" s="171"/>
      <c r="D311" s="172"/>
      <c r="E311" s="172"/>
      <c r="F311" s="172"/>
      <c r="G311" s="172"/>
      <c r="H311" s="171"/>
      <c r="I311" s="172"/>
      <c r="J311" s="210"/>
      <c r="K311" s="171"/>
      <c r="L311" s="166"/>
      <c r="M311" s="542"/>
    </row>
    <row r="312" spans="1:13" ht="15">
      <c r="A312" s="161"/>
      <c r="B312" s="171" t="s">
        <v>380</v>
      </c>
      <c r="C312" s="171"/>
      <c r="D312" s="160"/>
      <c r="E312" s="172"/>
      <c r="F312" s="172"/>
      <c r="G312" s="172"/>
      <c r="H312" s="172"/>
      <c r="I312" s="172"/>
      <c r="J312" s="212"/>
      <c r="K312" s="171"/>
      <c r="L312" s="166"/>
      <c r="M312" s="542"/>
    </row>
    <row r="313" spans="1:13" ht="15">
      <c r="A313" s="161"/>
      <c r="B313" s="171" t="s">
        <v>383</v>
      </c>
      <c r="C313" s="171"/>
      <c r="D313" s="160"/>
      <c r="E313" s="172" t="s">
        <v>64</v>
      </c>
      <c r="F313" s="172" t="s">
        <v>65</v>
      </c>
      <c r="G313" s="172" t="s">
        <v>15</v>
      </c>
      <c r="H313" s="172" t="s">
        <v>44</v>
      </c>
      <c r="I313" s="172"/>
      <c r="J313" s="212"/>
      <c r="K313" s="171"/>
      <c r="L313" s="166"/>
      <c r="M313" s="542"/>
    </row>
    <row r="314" spans="1:13" ht="15.75">
      <c r="A314" s="161"/>
      <c r="B314" s="171"/>
      <c r="C314" s="171" t="s">
        <v>2</v>
      </c>
      <c r="D314" s="160"/>
      <c r="E314" s="172">
        <v>2</v>
      </c>
      <c r="F314" s="476">
        <f>'TC 66-204 page 4'!U55</f>
        <v>0</v>
      </c>
      <c r="G314" s="425">
        <f>IF(OR('Rate Classifications'!F6="Urban",'Rate Classifications'!F6="urban"),1.5,1)</f>
        <v>1</v>
      </c>
      <c r="H314" s="481">
        <f>1000*'TC 66-204 page 4'!U56</f>
        <v>0</v>
      </c>
      <c r="I314" s="218" t="s">
        <v>14</v>
      </c>
      <c r="J314" s="214">
        <f>(E314*F314*G314*'Rate Classifications'!J32)+H314</f>
        <v>0</v>
      </c>
      <c r="K314" s="171" t="s">
        <v>110</v>
      </c>
      <c r="L314" s="166"/>
      <c r="M314" s="542"/>
    </row>
    <row r="315" spans="1:13" ht="15">
      <c r="A315" s="161"/>
      <c r="B315" s="171"/>
      <c r="C315" s="171"/>
      <c r="D315" s="172"/>
      <c r="E315" s="172"/>
      <c r="F315" s="172"/>
      <c r="G315" s="172"/>
      <c r="H315" s="171"/>
      <c r="I315" s="175"/>
      <c r="J315" s="210"/>
      <c r="K315" s="171"/>
      <c r="L315" s="166"/>
      <c r="M315" s="542"/>
    </row>
    <row r="316" spans="1:13" ht="15">
      <c r="A316" s="161"/>
      <c r="B316" s="171" t="s">
        <v>416</v>
      </c>
      <c r="C316" s="171"/>
      <c r="D316" s="172"/>
      <c r="E316" s="172"/>
      <c r="F316" s="172"/>
      <c r="G316" s="172"/>
      <c r="H316" s="171"/>
      <c r="I316" s="172"/>
      <c r="J316" s="210"/>
      <c r="K316" s="171"/>
      <c r="L316" s="166"/>
      <c r="M316" s="542"/>
    </row>
    <row r="317" spans="1:13" ht="15">
      <c r="A317" s="161"/>
      <c r="B317" s="171" t="s">
        <v>417</v>
      </c>
      <c r="C317" s="171"/>
      <c r="D317" s="172"/>
      <c r="E317" s="172"/>
      <c r="F317" s="172"/>
      <c r="G317" s="172"/>
      <c r="H317" s="171"/>
      <c r="I317" s="172"/>
      <c r="J317" s="210"/>
      <c r="K317" s="171"/>
      <c r="L317" s="166"/>
      <c r="M317" s="542"/>
    </row>
    <row r="318" spans="1:13" ht="15">
      <c r="A318" s="161"/>
      <c r="B318" s="171" t="s">
        <v>418</v>
      </c>
      <c r="C318" s="171"/>
      <c r="D318" s="172"/>
      <c r="E318" s="172"/>
      <c r="F318" s="172"/>
      <c r="G318" s="172"/>
      <c r="H318" s="171"/>
      <c r="I318" s="172"/>
      <c r="J318" s="210"/>
      <c r="K318" s="171"/>
      <c r="L318" s="166"/>
      <c r="M318" s="542"/>
    </row>
    <row r="319" spans="1:13" ht="15">
      <c r="A319" s="161"/>
      <c r="B319" s="171"/>
      <c r="C319" s="171"/>
      <c r="D319" s="172"/>
      <c r="E319" s="172"/>
      <c r="F319" s="172"/>
      <c r="G319" s="172"/>
      <c r="H319" s="171"/>
      <c r="I319" s="172"/>
      <c r="J319" s="210"/>
      <c r="K319" s="171"/>
      <c r="L319" s="166"/>
      <c r="M319" s="542"/>
    </row>
    <row r="320" spans="1:13" ht="15">
      <c r="A320" s="161"/>
      <c r="B320" s="159"/>
      <c r="C320" s="171" t="s">
        <v>45</v>
      </c>
      <c r="D320" s="171"/>
      <c r="E320" s="172"/>
      <c r="F320" s="172" t="s">
        <v>46</v>
      </c>
      <c r="G320" s="172"/>
      <c r="H320" s="171"/>
      <c r="I320" s="172"/>
      <c r="J320" s="210"/>
      <c r="K320" s="171"/>
      <c r="L320" s="166"/>
      <c r="M320" s="542"/>
    </row>
    <row r="321" spans="1:13" ht="15">
      <c r="A321" s="161"/>
      <c r="B321" s="159"/>
      <c r="C321" s="171" t="s">
        <v>47</v>
      </c>
      <c r="D321" s="171"/>
      <c r="E321" s="172"/>
      <c r="F321" s="172" t="s">
        <v>48</v>
      </c>
      <c r="G321" s="172"/>
      <c r="H321" s="171"/>
      <c r="I321" s="172"/>
      <c r="J321" s="210"/>
      <c r="K321" s="171"/>
      <c r="L321" s="166"/>
      <c r="M321" s="542"/>
    </row>
    <row r="322" spans="1:13" ht="15">
      <c r="A322" s="161"/>
      <c r="B322" s="159"/>
      <c r="C322" s="171" t="s">
        <v>49</v>
      </c>
      <c r="D322" s="171"/>
      <c r="E322" s="172"/>
      <c r="F322" s="183"/>
      <c r="G322" s="172"/>
      <c r="H322" s="171"/>
      <c r="I322" s="172"/>
      <c r="J322" s="210"/>
      <c r="K322" s="171"/>
      <c r="L322" s="166"/>
      <c r="M322" s="542"/>
    </row>
    <row r="323" spans="1:13" ht="15">
      <c r="A323" s="161"/>
      <c r="B323" s="159"/>
      <c r="C323" s="171"/>
      <c r="D323" s="171"/>
      <c r="E323" s="172"/>
      <c r="F323" s="172"/>
      <c r="G323" s="172"/>
      <c r="H323" s="171"/>
      <c r="I323" s="172"/>
      <c r="J323" s="210"/>
      <c r="K323" s="171"/>
      <c r="L323" s="166"/>
      <c r="M323" s="542"/>
    </row>
    <row r="324" spans="1:13" ht="15">
      <c r="A324" s="161"/>
      <c r="B324" s="171"/>
      <c r="C324" s="171" t="s">
        <v>766</v>
      </c>
      <c r="D324" s="172"/>
      <c r="E324" s="172"/>
      <c r="F324" s="172"/>
      <c r="G324" s="172"/>
      <c r="H324" s="171"/>
      <c r="I324" s="172"/>
      <c r="J324" s="210"/>
      <c r="K324" s="171"/>
      <c r="L324" s="166"/>
      <c r="M324" s="542"/>
    </row>
    <row r="325" spans="1:13" ht="15">
      <c r="A325" s="161"/>
      <c r="B325" s="171"/>
      <c r="C325" s="171"/>
      <c r="D325" s="172"/>
      <c r="E325" s="172"/>
      <c r="F325" s="172"/>
      <c r="G325" s="172"/>
      <c r="H325" s="171"/>
      <c r="I325" s="172"/>
      <c r="J325" s="210"/>
      <c r="K325" s="171"/>
      <c r="L325" s="166"/>
      <c r="M325" s="542"/>
    </row>
    <row r="326" spans="1:13" ht="15.75">
      <c r="A326" s="197" t="s">
        <v>426</v>
      </c>
      <c r="B326" s="190"/>
      <c r="C326" s="190"/>
      <c r="D326" s="190"/>
      <c r="E326" s="190"/>
      <c r="F326" s="191"/>
      <c r="G326" s="189"/>
      <c r="H326" s="189"/>
      <c r="I326" s="196"/>
      <c r="J326" s="217"/>
      <c r="K326" s="196"/>
      <c r="L326" s="166"/>
      <c r="M326" s="542"/>
    </row>
    <row r="327" spans="1:13" ht="15">
      <c r="A327" s="161"/>
      <c r="B327" s="171"/>
      <c r="C327" s="171"/>
      <c r="D327" s="172"/>
      <c r="E327" s="172"/>
      <c r="F327" s="172"/>
      <c r="G327" s="172"/>
      <c r="H327" s="171"/>
      <c r="I327" s="172"/>
      <c r="J327" s="210"/>
      <c r="K327" s="171"/>
      <c r="L327" s="166"/>
      <c r="M327" s="542"/>
    </row>
    <row r="328" spans="1:13" ht="15">
      <c r="A328" s="161"/>
      <c r="B328" s="171" t="s">
        <v>420</v>
      </c>
      <c r="C328" s="171"/>
      <c r="D328" s="172"/>
      <c r="E328" s="172"/>
      <c r="F328" s="172"/>
      <c r="G328" s="172"/>
      <c r="H328" s="171"/>
      <c r="I328" s="172"/>
      <c r="J328" s="210"/>
      <c r="K328" s="171"/>
      <c r="L328" s="166"/>
      <c r="M328" s="542"/>
    </row>
    <row r="329" spans="1:13" ht="15">
      <c r="A329" s="161"/>
      <c r="B329" s="171" t="s">
        <v>421</v>
      </c>
      <c r="C329" s="171"/>
      <c r="D329" s="172"/>
      <c r="E329" s="172"/>
      <c r="F329" s="172"/>
      <c r="G329" s="172"/>
      <c r="H329" s="171"/>
      <c r="I329" s="172"/>
      <c r="J329" s="210"/>
      <c r="K329" s="171"/>
      <c r="L329" s="166"/>
      <c r="M329" s="542"/>
    </row>
    <row r="330" spans="1:13" ht="15">
      <c r="A330" s="161"/>
      <c r="B330" s="171" t="s">
        <v>104</v>
      </c>
      <c r="C330" s="171"/>
      <c r="D330" s="172"/>
      <c r="E330" s="172"/>
      <c r="F330" s="172"/>
      <c r="G330" s="172"/>
      <c r="H330" s="171"/>
      <c r="I330" s="172"/>
      <c r="J330" s="210"/>
      <c r="K330" s="171"/>
      <c r="L330" s="166"/>
      <c r="M330" s="542"/>
    </row>
    <row r="331" spans="1:13" ht="15">
      <c r="A331" s="161"/>
      <c r="B331" s="171" t="s">
        <v>380</v>
      </c>
      <c r="C331" s="171"/>
      <c r="D331" s="172"/>
      <c r="E331" s="172"/>
      <c r="F331" s="172"/>
      <c r="G331" s="172"/>
      <c r="H331" s="171"/>
      <c r="I331" s="172"/>
      <c r="J331" s="210"/>
      <c r="K331" s="171"/>
      <c r="L331" s="166"/>
      <c r="M331" s="542"/>
    </row>
    <row r="332" spans="1:13" ht="15">
      <c r="A332" s="161"/>
      <c r="B332" s="171" t="s">
        <v>383</v>
      </c>
      <c r="C332" s="171"/>
      <c r="D332" s="160"/>
      <c r="E332" s="172" t="s">
        <v>67</v>
      </c>
      <c r="F332" s="172"/>
      <c r="G332" s="172"/>
      <c r="H332" s="171"/>
      <c r="I332" s="172"/>
      <c r="J332" s="210"/>
      <c r="K332" s="171"/>
      <c r="L332" s="166"/>
      <c r="M332" s="542"/>
    </row>
    <row r="333" spans="1:13" ht="15.75">
      <c r="A333" s="161"/>
      <c r="B333" s="171"/>
      <c r="C333" s="171" t="s">
        <v>2</v>
      </c>
      <c r="D333" s="160"/>
      <c r="E333" s="425">
        <f>IF('Rate Classifications'!F6="",0,IF(OR('Rate Classifications'!F6="Urban",'Rate Classifications'!F6="urban"),10,5))</f>
        <v>0</v>
      </c>
      <c r="F333" s="172"/>
      <c r="G333" s="172"/>
      <c r="H333" s="159"/>
      <c r="I333" s="218" t="s">
        <v>14</v>
      </c>
      <c r="J333" s="224">
        <f>'Rate Classifications'!J32*E333</f>
        <v>0</v>
      </c>
      <c r="K333" s="171" t="s">
        <v>110</v>
      </c>
      <c r="L333" s="166"/>
      <c r="M333" s="542"/>
    </row>
    <row r="334" spans="1:13" ht="15.75">
      <c r="A334" s="161"/>
      <c r="B334" s="171"/>
      <c r="C334" s="171"/>
      <c r="D334" s="172"/>
      <c r="E334" s="172"/>
      <c r="F334" s="172"/>
      <c r="G334" s="172"/>
      <c r="H334" s="179"/>
      <c r="I334" s="180"/>
      <c r="J334" s="188"/>
      <c r="K334" s="171"/>
      <c r="L334" s="166"/>
      <c r="M334" s="542"/>
    </row>
    <row r="335" spans="1:13" ht="15.75">
      <c r="A335" s="161"/>
      <c r="B335" s="171"/>
      <c r="C335" s="171"/>
      <c r="D335" s="172"/>
      <c r="E335" s="172"/>
      <c r="F335" s="172"/>
      <c r="G335" s="172"/>
      <c r="H335" s="179"/>
      <c r="I335" s="180"/>
      <c r="J335" s="188"/>
      <c r="K335" s="171"/>
      <c r="L335" s="166"/>
      <c r="M335" s="542"/>
    </row>
    <row r="336" spans="1:13" ht="15">
      <c r="A336" s="161"/>
      <c r="B336" s="171"/>
      <c r="C336" s="171"/>
      <c r="D336" s="171"/>
      <c r="E336" s="171"/>
      <c r="F336" s="171"/>
      <c r="G336" s="171"/>
      <c r="H336" s="171"/>
      <c r="I336" s="172"/>
      <c r="J336" s="188"/>
      <c r="K336" s="171"/>
      <c r="L336" s="166"/>
      <c r="M336" s="542"/>
    </row>
    <row r="337" spans="1:13" ht="15.75">
      <c r="A337" s="167" t="s">
        <v>425</v>
      </c>
      <c r="B337" s="168"/>
      <c r="C337" s="168"/>
      <c r="D337" s="168"/>
      <c r="E337" s="168"/>
      <c r="F337" s="169"/>
      <c r="G337" s="196"/>
      <c r="H337" s="196"/>
      <c r="I337" s="221"/>
      <c r="J337" s="189"/>
      <c r="K337" s="196"/>
      <c r="L337" s="166"/>
      <c r="M337" s="542"/>
    </row>
    <row r="338" spans="1:13" ht="15">
      <c r="A338" s="161"/>
      <c r="B338" s="171"/>
      <c r="C338" s="171"/>
      <c r="D338" s="172"/>
      <c r="E338" s="172"/>
      <c r="F338" s="172"/>
      <c r="G338" s="172"/>
      <c r="H338" s="171"/>
      <c r="I338" s="173"/>
      <c r="J338" s="188"/>
      <c r="K338" s="171"/>
      <c r="L338" s="171"/>
      <c r="M338" s="542"/>
    </row>
    <row r="339" spans="1:13" ht="15">
      <c r="A339" s="161"/>
      <c r="B339" s="171" t="s">
        <v>193</v>
      </c>
      <c r="C339" s="171"/>
      <c r="D339" s="172"/>
      <c r="E339" s="172"/>
      <c r="F339" s="172"/>
      <c r="G339" s="172"/>
      <c r="H339" s="171"/>
      <c r="I339" s="172"/>
      <c r="J339" s="188"/>
      <c r="K339" s="171"/>
      <c r="L339" s="171"/>
      <c r="M339" s="542"/>
    </row>
    <row r="340" spans="1:13" ht="15">
      <c r="A340" s="161"/>
      <c r="B340" s="171"/>
      <c r="C340" s="171"/>
      <c r="D340" s="172" t="s">
        <v>13</v>
      </c>
      <c r="E340" s="172" t="s">
        <v>14</v>
      </c>
      <c r="F340" s="172" t="s">
        <v>115</v>
      </c>
      <c r="G340" s="172"/>
      <c r="H340" s="171"/>
      <c r="I340" s="172"/>
      <c r="J340" s="188"/>
      <c r="K340" s="171"/>
      <c r="L340" s="171"/>
      <c r="M340" s="542"/>
    </row>
    <row r="341" spans="1:13" ht="15">
      <c r="A341" s="161"/>
      <c r="B341" s="171" t="s">
        <v>12</v>
      </c>
      <c r="C341" s="171"/>
      <c r="D341" s="172">
        <v>1</v>
      </c>
      <c r="E341" s="172" t="s">
        <v>142</v>
      </c>
      <c r="F341" s="172">
        <v>1</v>
      </c>
      <c r="G341" s="172"/>
      <c r="H341" s="159"/>
      <c r="I341" s="172" t="s">
        <v>5</v>
      </c>
      <c r="J341" s="225">
        <f>D341*'Rate Classifications'!F36*F341</f>
        <v>75</v>
      </c>
      <c r="K341" s="171"/>
      <c r="L341" s="171"/>
      <c r="M341" s="542"/>
    </row>
    <row r="342" spans="1:13" ht="15">
      <c r="A342" s="161"/>
      <c r="B342" s="171"/>
      <c r="C342" s="171"/>
      <c r="D342" s="172"/>
      <c r="E342" s="172"/>
      <c r="F342" s="172"/>
      <c r="G342" s="172"/>
      <c r="H342" s="159"/>
      <c r="I342" s="172"/>
      <c r="J342" s="188"/>
      <c r="K342" s="171"/>
      <c r="L342" s="171"/>
      <c r="M342" s="542"/>
    </row>
    <row r="343" spans="1:13" ht="15">
      <c r="A343" s="161"/>
      <c r="B343" s="171" t="s">
        <v>194</v>
      </c>
      <c r="C343" s="171"/>
      <c r="D343" s="172" t="s">
        <v>10</v>
      </c>
      <c r="E343" s="172" t="s">
        <v>11</v>
      </c>
      <c r="F343" s="172" t="s">
        <v>192</v>
      </c>
      <c r="G343" s="172"/>
      <c r="H343" s="159"/>
      <c r="I343" s="172"/>
      <c r="J343" s="188"/>
      <c r="K343" s="171"/>
      <c r="L343" s="171"/>
      <c r="M343" s="542"/>
    </row>
    <row r="344" spans="1:13" ht="15">
      <c r="A344" s="161"/>
      <c r="B344" s="171"/>
      <c r="C344" s="171"/>
      <c r="D344" s="172">
        <v>1</v>
      </c>
      <c r="E344" s="172" t="s">
        <v>142</v>
      </c>
      <c r="F344" s="172">
        <v>1</v>
      </c>
      <c r="G344" s="172"/>
      <c r="H344" s="159"/>
      <c r="I344" s="172" t="s">
        <v>5</v>
      </c>
      <c r="J344" s="397">
        <f>D344*'Rate Classifications'!F35*F344</f>
        <v>30</v>
      </c>
      <c r="K344" s="171"/>
      <c r="L344" s="166"/>
      <c r="M344" s="542"/>
    </row>
    <row r="345" spans="1:13" ht="15">
      <c r="A345" s="161"/>
      <c r="B345" s="171"/>
      <c r="C345" s="171"/>
      <c r="D345" s="172"/>
      <c r="E345" s="172"/>
      <c r="F345" s="172"/>
      <c r="G345" s="172"/>
      <c r="H345" s="159"/>
      <c r="I345" s="172"/>
      <c r="J345" s="188"/>
      <c r="K345" s="171"/>
      <c r="L345" s="166"/>
      <c r="M345" s="542"/>
    </row>
    <row r="346" spans="1:13" ht="15.75">
      <c r="A346" s="161"/>
      <c r="B346" s="171"/>
      <c r="C346" s="171"/>
      <c r="D346" s="172"/>
      <c r="E346" s="172"/>
      <c r="F346" s="172"/>
      <c r="G346" s="172"/>
      <c r="H346" s="159"/>
      <c r="I346" s="218" t="s">
        <v>14</v>
      </c>
      <c r="J346" s="224">
        <f>IF(E353=0,0,J341+J344)</f>
        <v>0</v>
      </c>
      <c r="K346" s="171" t="s">
        <v>422</v>
      </c>
      <c r="L346" s="166"/>
      <c r="M346" s="542"/>
    </row>
    <row r="347" spans="1:13" ht="15.75" customHeight="1">
      <c r="A347" s="161"/>
      <c r="B347" s="171"/>
      <c r="C347" s="171"/>
      <c r="D347" s="172"/>
      <c r="E347" s="172"/>
      <c r="F347" s="172"/>
      <c r="G347" s="172"/>
      <c r="H347" s="159"/>
      <c r="I347" s="180"/>
      <c r="J347" s="188"/>
      <c r="K347" s="171" t="s">
        <v>200</v>
      </c>
      <c r="L347" s="166"/>
      <c r="M347" s="542"/>
    </row>
    <row r="348" spans="1:13" ht="15.75" customHeight="1">
      <c r="A348" s="161"/>
      <c r="B348" s="171"/>
      <c r="C348" s="171"/>
      <c r="D348" s="172"/>
      <c r="E348" s="172"/>
      <c r="F348" s="172"/>
      <c r="G348" s="172"/>
      <c r="H348" s="159"/>
      <c r="I348" s="180"/>
      <c r="J348" s="188"/>
      <c r="K348" s="171"/>
      <c r="L348" s="166"/>
      <c r="M348" s="542"/>
    </row>
    <row r="349" spans="1:13" ht="15">
      <c r="A349" s="16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66"/>
      <c r="M349" s="542"/>
    </row>
    <row r="350" spans="1:13" ht="15.75">
      <c r="A350" s="167" t="s">
        <v>424</v>
      </c>
      <c r="B350" s="168"/>
      <c r="C350" s="168"/>
      <c r="D350" s="168"/>
      <c r="E350" s="168"/>
      <c r="F350" s="169"/>
      <c r="G350" s="196"/>
      <c r="H350" s="196"/>
      <c r="I350" s="196"/>
      <c r="J350" s="196"/>
      <c r="K350" s="196"/>
      <c r="L350" s="166"/>
      <c r="M350" s="542"/>
    </row>
    <row r="351" spans="1:13" ht="15">
      <c r="A351" s="161"/>
      <c r="B351" s="166"/>
      <c r="C351" s="171"/>
      <c r="D351" s="172"/>
      <c r="E351" s="172"/>
      <c r="F351" s="172"/>
      <c r="G351" s="172"/>
      <c r="H351" s="171"/>
      <c r="I351" s="173"/>
      <c r="J351" s="171"/>
      <c r="K351" s="171"/>
      <c r="L351" s="166"/>
      <c r="M351" s="542"/>
    </row>
    <row r="352" spans="1:13" ht="15">
      <c r="A352" s="161"/>
      <c r="B352" s="171" t="s">
        <v>17</v>
      </c>
      <c r="C352" s="171"/>
      <c r="D352" s="171"/>
      <c r="E352" s="171" t="s">
        <v>90</v>
      </c>
      <c r="F352" s="171"/>
      <c r="G352" s="171"/>
      <c r="H352" s="171"/>
      <c r="I352" s="171"/>
      <c r="J352" s="171"/>
      <c r="K352" s="171"/>
      <c r="L352" s="166"/>
      <c r="M352" s="542"/>
    </row>
    <row r="353" spans="1:13" ht="15">
      <c r="A353" s="161"/>
      <c r="B353" s="171" t="s">
        <v>143</v>
      </c>
      <c r="C353" s="171"/>
      <c r="D353" s="171"/>
      <c r="E353" s="484">
        <v>0</v>
      </c>
      <c r="F353" s="171"/>
      <c r="G353" s="171"/>
      <c r="H353" s="166"/>
      <c r="I353" s="431">
        <f>E353*'Rate Classifications'!F37</f>
        <v>0</v>
      </c>
      <c r="J353" s="171" t="s">
        <v>195</v>
      </c>
      <c r="K353" s="171"/>
      <c r="L353" s="166"/>
      <c r="M353" s="542"/>
    </row>
    <row r="354" spans="1:13" ht="15">
      <c r="A354" s="161"/>
      <c r="B354" s="171"/>
      <c r="C354" s="171"/>
      <c r="D354" s="171"/>
      <c r="E354" s="166"/>
      <c r="F354" s="171"/>
      <c r="G354" s="171"/>
      <c r="H354" s="166"/>
      <c r="I354" s="184"/>
      <c r="J354" s="171"/>
      <c r="K354" s="171"/>
      <c r="L354" s="166"/>
      <c r="M354" s="542"/>
    </row>
    <row r="355" spans="1:13" ht="15">
      <c r="A355" s="161"/>
      <c r="B355" s="171"/>
      <c r="C355" s="171"/>
      <c r="D355" s="171"/>
      <c r="E355" s="166"/>
      <c r="F355" s="171"/>
      <c r="G355" s="171"/>
      <c r="H355" s="166"/>
      <c r="I355" s="184"/>
      <c r="J355" s="171"/>
      <c r="K355" s="171"/>
      <c r="L355" s="166"/>
      <c r="M355" s="542"/>
    </row>
    <row r="356" spans="1:13" ht="15">
      <c r="A356" s="161"/>
      <c r="B356" s="171"/>
      <c r="C356" s="171"/>
      <c r="D356" s="171"/>
      <c r="E356" s="166"/>
      <c r="F356" s="171"/>
      <c r="G356" s="171"/>
      <c r="H356" s="166"/>
      <c r="I356" s="184"/>
      <c r="J356" s="171"/>
      <c r="K356" s="171"/>
      <c r="L356" s="166"/>
      <c r="M356" s="542"/>
    </row>
    <row r="357" spans="1:13" ht="15.75">
      <c r="A357" s="167" t="s">
        <v>423</v>
      </c>
      <c r="B357" s="168"/>
      <c r="C357" s="168"/>
      <c r="D357" s="168"/>
      <c r="E357" s="168"/>
      <c r="F357" s="169"/>
      <c r="G357" s="196"/>
      <c r="H357" s="196"/>
      <c r="I357" s="196"/>
      <c r="J357" s="196"/>
      <c r="K357" s="196"/>
      <c r="L357" s="166"/>
      <c r="M357" s="542"/>
    </row>
    <row r="358" spans="1:13" ht="15">
      <c r="A358" s="159"/>
      <c r="B358" s="171"/>
      <c r="C358" s="171"/>
      <c r="D358" s="172"/>
      <c r="E358" s="172"/>
      <c r="F358" s="172" t="s">
        <v>67</v>
      </c>
      <c r="G358" s="172"/>
      <c r="H358" s="171"/>
      <c r="I358" s="173"/>
      <c r="J358" s="171"/>
      <c r="K358" s="171"/>
      <c r="L358" s="166"/>
      <c r="M358" s="542"/>
    </row>
    <row r="359" spans="1:13" ht="15">
      <c r="A359" s="161"/>
      <c r="B359" s="166" t="s">
        <v>74</v>
      </c>
      <c r="C359" s="166"/>
      <c r="D359" s="175"/>
      <c r="E359" s="175"/>
      <c r="F359" s="172">
        <v>8</v>
      </c>
      <c r="G359" s="172"/>
      <c r="H359" s="171"/>
      <c r="I359" s="432">
        <f>'Rate Classifications'!F32*F359</f>
        <v>0</v>
      </c>
      <c r="J359" s="171" t="s">
        <v>8</v>
      </c>
      <c r="K359" s="171"/>
      <c r="L359" s="166"/>
      <c r="M359" s="542"/>
    </row>
    <row r="360" spans="1:13" ht="15">
      <c r="A360" s="161"/>
      <c r="B360" s="166" t="s">
        <v>73</v>
      </c>
      <c r="C360" s="166"/>
      <c r="D360" s="175"/>
      <c r="E360" s="175"/>
      <c r="F360" s="172">
        <v>8</v>
      </c>
      <c r="G360" s="172"/>
      <c r="H360" s="171"/>
      <c r="I360" s="432">
        <f>'Rate Classifications'!H32*F360</f>
        <v>0</v>
      </c>
      <c r="J360" s="171" t="s">
        <v>8</v>
      </c>
      <c r="K360" s="171"/>
      <c r="L360" s="166"/>
      <c r="M360" s="542"/>
    </row>
    <row r="361" spans="1:13" ht="15">
      <c r="A361" s="161"/>
      <c r="B361" s="166" t="s">
        <v>68</v>
      </c>
      <c r="C361" s="166"/>
      <c r="D361" s="175"/>
      <c r="E361" s="175"/>
      <c r="F361" s="172">
        <v>8</v>
      </c>
      <c r="G361" s="172"/>
      <c r="H361" s="171"/>
      <c r="I361" s="432">
        <f>'Rate Classifications'!N32*F361</f>
        <v>0</v>
      </c>
      <c r="J361" s="171" t="s">
        <v>8</v>
      </c>
      <c r="K361" s="171"/>
      <c r="L361" s="166"/>
      <c r="M361" s="542"/>
    </row>
    <row r="362" spans="1:13" ht="15.75">
      <c r="A362" s="161"/>
      <c r="B362" s="171"/>
      <c r="C362" s="171"/>
      <c r="D362" s="172"/>
      <c r="E362" s="172"/>
      <c r="F362" s="172"/>
      <c r="G362" s="172"/>
      <c r="H362" s="179"/>
      <c r="I362" s="180"/>
      <c r="J362" s="171"/>
      <c r="K362" s="171"/>
      <c r="L362" s="166"/>
      <c r="M362" s="542"/>
    </row>
    <row r="363" spans="1:13" ht="15.75">
      <c r="A363" s="161"/>
      <c r="B363" s="171"/>
      <c r="C363" s="171"/>
      <c r="D363" s="172"/>
      <c r="E363" s="172"/>
      <c r="F363" s="172"/>
      <c r="G363" s="172"/>
      <c r="H363" s="179"/>
      <c r="I363" s="180"/>
      <c r="J363" s="171"/>
      <c r="K363" s="171"/>
      <c r="L363" s="166"/>
      <c r="M363" s="542"/>
    </row>
    <row r="364" spans="1:13" ht="15.75">
      <c r="A364" s="161"/>
      <c r="B364" s="171"/>
      <c r="C364" s="171"/>
      <c r="D364" s="172"/>
      <c r="E364" s="172"/>
      <c r="F364" s="172"/>
      <c r="G364" s="172"/>
      <c r="H364" s="179"/>
      <c r="I364" s="180"/>
      <c r="J364" s="171"/>
      <c r="K364" s="171"/>
      <c r="L364" s="166"/>
      <c r="M364" s="542"/>
    </row>
    <row r="365" spans="1:13" ht="15.75">
      <c r="A365" s="161"/>
      <c r="B365" s="171"/>
      <c r="C365" s="171"/>
      <c r="D365" s="172"/>
      <c r="E365" s="172"/>
      <c r="F365" s="172"/>
      <c r="G365" s="172"/>
      <c r="H365" s="179"/>
      <c r="I365" s="180"/>
      <c r="J365" s="171"/>
      <c r="K365" s="171"/>
      <c r="L365" s="166"/>
      <c r="M365" s="542"/>
    </row>
    <row r="366" spans="1:13" ht="15.75">
      <c r="A366" s="161"/>
      <c r="B366" s="171"/>
      <c r="C366" s="171"/>
      <c r="D366" s="172"/>
      <c r="E366" s="172"/>
      <c r="F366" s="172"/>
      <c r="G366" s="172"/>
      <c r="H366" s="179"/>
      <c r="I366" s="180"/>
      <c r="J366" s="171"/>
      <c r="K366" s="171"/>
      <c r="L366" s="166"/>
      <c r="M366" s="542"/>
    </row>
    <row r="367" spans="1:12" ht="15.75">
      <c r="A367" s="161"/>
      <c r="B367" s="171"/>
      <c r="C367" s="171"/>
      <c r="D367" s="172"/>
      <c r="E367" s="172"/>
      <c r="F367" s="172"/>
      <c r="G367" s="172"/>
      <c r="H367" s="179"/>
      <c r="I367" s="180"/>
      <c r="J367" s="171"/>
      <c r="K367" s="171"/>
      <c r="L367" s="166"/>
    </row>
    <row r="368" spans="1:12" ht="15">
      <c r="A368" s="539"/>
      <c r="B368" s="449"/>
      <c r="C368" s="449"/>
      <c r="D368" s="549"/>
      <c r="E368" s="549"/>
      <c r="F368" s="549"/>
      <c r="G368" s="549"/>
      <c r="H368" s="449"/>
      <c r="I368" s="549"/>
      <c r="J368" s="449"/>
      <c r="K368" s="449"/>
      <c r="L368" s="539"/>
    </row>
    <row r="369" spans="1:12" ht="12.75">
      <c r="A369" s="28"/>
      <c r="B369" s="28"/>
      <c r="C369" s="28"/>
      <c r="D369" s="547"/>
      <c r="E369" s="547"/>
      <c r="F369" s="547"/>
      <c r="G369" s="547"/>
      <c r="H369" s="259"/>
      <c r="I369" s="548"/>
      <c r="J369" s="28"/>
      <c r="K369" s="28"/>
      <c r="L369" s="539"/>
    </row>
    <row r="370" spans="1:12" ht="12.75">
      <c r="A370" s="28"/>
      <c r="B370" s="28"/>
      <c r="C370" s="28"/>
      <c r="D370" s="547"/>
      <c r="E370" s="547"/>
      <c r="F370" s="547"/>
      <c r="G370" s="547"/>
      <c r="H370" s="28"/>
      <c r="I370" s="547"/>
      <c r="J370" s="28"/>
      <c r="K370" s="28"/>
      <c r="L370" s="539"/>
    </row>
    <row r="371" spans="1:12" ht="12.75">
      <c r="A371" s="28"/>
      <c r="B371" s="28"/>
      <c r="C371" s="28"/>
      <c r="D371" s="547"/>
      <c r="E371" s="547"/>
      <c r="F371" s="547"/>
      <c r="G371" s="547"/>
      <c r="H371" s="28"/>
      <c r="I371" s="547"/>
      <c r="J371" s="28"/>
      <c r="K371" s="28"/>
      <c r="L371" s="539"/>
    </row>
    <row r="372" spans="4:13" s="28" customFormat="1" ht="12.75">
      <c r="D372" s="547"/>
      <c r="E372" s="547"/>
      <c r="F372" s="547"/>
      <c r="G372" s="547"/>
      <c r="I372" s="547"/>
      <c r="L372" s="539"/>
      <c r="M372" s="539"/>
    </row>
    <row r="373" spans="4:13" s="28" customFormat="1" ht="12.75">
      <c r="D373" s="547"/>
      <c r="E373" s="547"/>
      <c r="F373" s="547"/>
      <c r="G373" s="547"/>
      <c r="I373" s="547"/>
      <c r="L373" s="539"/>
      <c r="M373" s="539"/>
    </row>
    <row r="374" spans="4:13" s="28" customFormat="1" ht="12.75">
      <c r="D374" s="547"/>
      <c r="E374" s="547"/>
      <c r="F374" s="547"/>
      <c r="G374" s="547"/>
      <c r="I374" s="547"/>
      <c r="L374" s="539"/>
      <c r="M374" s="539"/>
    </row>
    <row r="375" spans="4:13" s="28" customFormat="1" ht="12.75">
      <c r="D375" s="547"/>
      <c r="E375" s="547"/>
      <c r="F375" s="547"/>
      <c r="G375" s="547"/>
      <c r="I375" s="547"/>
      <c r="L375" s="539"/>
      <c r="M375" s="539"/>
    </row>
    <row r="376" spans="4:13" s="28" customFormat="1" ht="12.75">
      <c r="D376" s="547"/>
      <c r="E376" s="547"/>
      <c r="F376" s="547"/>
      <c r="G376" s="547"/>
      <c r="I376" s="547"/>
      <c r="L376" s="539"/>
      <c r="M376" s="539"/>
    </row>
    <row r="377" spans="4:13" s="28" customFormat="1" ht="12.75">
      <c r="D377" s="547"/>
      <c r="E377" s="547"/>
      <c r="F377" s="547"/>
      <c r="G377" s="547"/>
      <c r="I377" s="547"/>
      <c r="L377" s="539"/>
      <c r="M377" s="539"/>
    </row>
    <row r="378" spans="4:13" s="28" customFormat="1" ht="12.75">
      <c r="D378" s="547"/>
      <c r="E378" s="547"/>
      <c r="F378" s="547"/>
      <c r="G378" s="547"/>
      <c r="I378" s="547"/>
      <c r="L378" s="539"/>
      <c r="M378" s="539"/>
    </row>
    <row r="379" spans="4:13" s="28" customFormat="1" ht="12.75">
      <c r="D379" s="547"/>
      <c r="E379" s="547"/>
      <c r="F379" s="547"/>
      <c r="G379" s="547"/>
      <c r="I379" s="547"/>
      <c r="L379" s="539"/>
      <c r="M379" s="539"/>
    </row>
    <row r="380" spans="4:13" s="28" customFormat="1" ht="12.75">
      <c r="D380" s="547"/>
      <c r="E380" s="547"/>
      <c r="F380" s="547"/>
      <c r="G380" s="547"/>
      <c r="I380" s="547"/>
      <c r="L380" s="539"/>
      <c r="M380" s="539"/>
    </row>
    <row r="381" spans="4:13" s="28" customFormat="1" ht="12.75">
      <c r="D381" s="547"/>
      <c r="E381" s="547"/>
      <c r="F381" s="547"/>
      <c r="G381" s="547"/>
      <c r="I381" s="547"/>
      <c r="L381" s="539"/>
      <c r="M381" s="539"/>
    </row>
    <row r="382" spans="4:13" s="28" customFormat="1" ht="12.75">
      <c r="D382" s="547"/>
      <c r="E382" s="547"/>
      <c r="F382" s="547"/>
      <c r="G382" s="547"/>
      <c r="I382" s="547"/>
      <c r="L382" s="539"/>
      <c r="M382" s="539"/>
    </row>
    <row r="383" spans="4:13" s="28" customFormat="1" ht="12.75">
      <c r="D383" s="547"/>
      <c r="E383" s="547"/>
      <c r="F383" s="547"/>
      <c r="G383" s="547"/>
      <c r="I383" s="547"/>
      <c r="L383" s="539"/>
      <c r="M383" s="539"/>
    </row>
    <row r="384" spans="4:13" s="28" customFormat="1" ht="12.75">
      <c r="D384" s="547"/>
      <c r="E384" s="547"/>
      <c r="F384" s="547"/>
      <c r="G384" s="547"/>
      <c r="I384" s="547"/>
      <c r="L384" s="539"/>
      <c r="M384" s="539"/>
    </row>
    <row r="385" spans="4:13" s="28" customFormat="1" ht="12.75">
      <c r="D385" s="547"/>
      <c r="E385" s="547"/>
      <c r="F385" s="547"/>
      <c r="G385" s="547"/>
      <c r="I385" s="547"/>
      <c r="L385" s="539"/>
      <c r="M385" s="539"/>
    </row>
    <row r="386" spans="4:13" s="28" customFormat="1" ht="12.75">
      <c r="D386" s="547"/>
      <c r="E386" s="547"/>
      <c r="F386" s="547"/>
      <c r="G386" s="547"/>
      <c r="I386" s="547"/>
      <c r="L386" s="539"/>
      <c r="M386" s="539"/>
    </row>
    <row r="387" spans="4:13" s="28" customFormat="1" ht="12.75">
      <c r="D387" s="547"/>
      <c r="E387" s="547"/>
      <c r="F387" s="547"/>
      <c r="G387" s="547"/>
      <c r="I387" s="547"/>
      <c r="L387" s="539"/>
      <c r="M387" s="539"/>
    </row>
    <row r="388" spans="4:13" s="28" customFormat="1" ht="12.75">
      <c r="D388" s="547"/>
      <c r="E388" s="547"/>
      <c r="F388" s="547"/>
      <c r="G388" s="547"/>
      <c r="I388" s="547"/>
      <c r="L388" s="539"/>
      <c r="M388" s="539"/>
    </row>
    <row r="389" spans="4:13" s="28" customFormat="1" ht="12.75">
      <c r="D389" s="547"/>
      <c r="E389" s="547"/>
      <c r="F389" s="547"/>
      <c r="G389" s="547"/>
      <c r="I389" s="547"/>
      <c r="L389" s="539"/>
      <c r="M389" s="539"/>
    </row>
    <row r="390" spans="4:13" s="28" customFormat="1" ht="12.75">
      <c r="D390" s="547"/>
      <c r="E390" s="547"/>
      <c r="F390" s="547"/>
      <c r="G390" s="547"/>
      <c r="I390" s="547"/>
      <c r="L390" s="539"/>
      <c r="M390" s="539"/>
    </row>
    <row r="391" spans="4:13" s="28" customFormat="1" ht="12.75">
      <c r="D391" s="547"/>
      <c r="E391" s="547"/>
      <c r="F391" s="547"/>
      <c r="G391" s="547"/>
      <c r="I391" s="547"/>
      <c r="L391" s="539"/>
      <c r="M391" s="539"/>
    </row>
    <row r="392" spans="4:13" s="28" customFormat="1" ht="12.75">
      <c r="D392" s="547"/>
      <c r="E392" s="547"/>
      <c r="F392" s="547"/>
      <c r="G392" s="547"/>
      <c r="I392" s="547"/>
      <c r="L392" s="539"/>
      <c r="M392" s="539"/>
    </row>
    <row r="393" spans="4:13" s="28" customFormat="1" ht="12.75">
      <c r="D393" s="547"/>
      <c r="E393" s="547"/>
      <c r="F393" s="547"/>
      <c r="G393" s="547"/>
      <c r="I393" s="547"/>
      <c r="L393" s="539"/>
      <c r="M393" s="539"/>
    </row>
    <row r="394" spans="4:13" s="28" customFormat="1" ht="12.75">
      <c r="D394" s="547"/>
      <c r="E394" s="547"/>
      <c r="F394" s="547"/>
      <c r="G394" s="547"/>
      <c r="I394" s="547"/>
      <c r="L394" s="539"/>
      <c r="M394" s="539"/>
    </row>
    <row r="395" spans="4:13" s="28" customFormat="1" ht="12.75">
      <c r="D395" s="547"/>
      <c r="E395" s="547"/>
      <c r="F395" s="547"/>
      <c r="G395" s="547"/>
      <c r="I395" s="547"/>
      <c r="L395" s="539"/>
      <c r="M395" s="539"/>
    </row>
    <row r="396" spans="4:13" s="28" customFormat="1" ht="12.75">
      <c r="D396" s="547"/>
      <c r="E396" s="547"/>
      <c r="F396" s="547"/>
      <c r="G396" s="547"/>
      <c r="I396" s="547"/>
      <c r="L396" s="539"/>
      <c r="M396" s="539"/>
    </row>
    <row r="397" spans="4:13" s="28" customFormat="1" ht="12.75">
      <c r="D397" s="547"/>
      <c r="E397" s="547"/>
      <c r="F397" s="547"/>
      <c r="G397" s="547"/>
      <c r="I397" s="547"/>
      <c r="L397" s="539"/>
      <c r="M397" s="539"/>
    </row>
    <row r="398" spans="4:13" s="28" customFormat="1" ht="12.75">
      <c r="D398" s="547"/>
      <c r="E398" s="547"/>
      <c r="F398" s="547"/>
      <c r="G398" s="547"/>
      <c r="I398" s="547"/>
      <c r="L398" s="539"/>
      <c r="M398" s="539"/>
    </row>
    <row r="399" spans="4:13" s="28" customFormat="1" ht="12.75">
      <c r="D399" s="547"/>
      <c r="E399" s="547"/>
      <c r="F399" s="547"/>
      <c r="G399" s="547"/>
      <c r="I399" s="547"/>
      <c r="L399" s="539"/>
      <c r="M399" s="539"/>
    </row>
    <row r="400" spans="4:13" s="28" customFormat="1" ht="12.75">
      <c r="D400" s="547"/>
      <c r="E400" s="547"/>
      <c r="F400" s="547"/>
      <c r="G400" s="547"/>
      <c r="I400" s="547"/>
      <c r="L400" s="539"/>
      <c r="M400" s="539"/>
    </row>
    <row r="401" spans="4:13" s="28" customFormat="1" ht="12.75">
      <c r="D401" s="547"/>
      <c r="E401" s="547"/>
      <c r="F401" s="547"/>
      <c r="G401" s="547"/>
      <c r="I401" s="547"/>
      <c r="L401" s="539"/>
      <c r="M401" s="539"/>
    </row>
    <row r="402" spans="4:13" s="28" customFormat="1" ht="12.75">
      <c r="D402" s="547"/>
      <c r="E402" s="547"/>
      <c r="F402" s="547"/>
      <c r="G402" s="547"/>
      <c r="I402" s="547"/>
      <c r="L402" s="539"/>
      <c r="M402" s="539"/>
    </row>
    <row r="403" spans="4:13" s="28" customFormat="1" ht="12.75">
      <c r="D403" s="547"/>
      <c r="E403" s="547"/>
      <c r="F403" s="547"/>
      <c r="G403" s="547"/>
      <c r="I403" s="547"/>
      <c r="L403" s="539"/>
      <c r="M403" s="539"/>
    </row>
    <row r="404" spans="4:13" s="28" customFormat="1" ht="12.75">
      <c r="D404" s="547"/>
      <c r="E404" s="547"/>
      <c r="F404" s="547"/>
      <c r="G404" s="547"/>
      <c r="I404" s="547"/>
      <c r="L404" s="539"/>
      <c r="M404" s="539"/>
    </row>
    <row r="405" spans="4:13" s="28" customFormat="1" ht="12.75">
      <c r="D405" s="547"/>
      <c r="E405" s="547"/>
      <c r="F405" s="547"/>
      <c r="G405" s="547"/>
      <c r="I405" s="547"/>
      <c r="L405" s="539"/>
      <c r="M405" s="539"/>
    </row>
    <row r="406" spans="4:13" s="28" customFormat="1" ht="12.75">
      <c r="D406" s="547"/>
      <c r="E406" s="547"/>
      <c r="F406" s="547"/>
      <c r="G406" s="547"/>
      <c r="I406" s="547"/>
      <c r="L406" s="539"/>
      <c r="M406" s="539"/>
    </row>
    <row r="407" spans="4:13" s="28" customFormat="1" ht="12.75">
      <c r="D407" s="547"/>
      <c r="E407" s="547"/>
      <c r="F407" s="547"/>
      <c r="G407" s="547"/>
      <c r="I407" s="547"/>
      <c r="L407" s="539"/>
      <c r="M407" s="539"/>
    </row>
    <row r="408" spans="4:13" s="28" customFormat="1" ht="12.75">
      <c r="D408" s="547"/>
      <c r="E408" s="547"/>
      <c r="F408" s="547"/>
      <c r="G408" s="547"/>
      <c r="I408" s="547"/>
      <c r="L408" s="539"/>
      <c r="M408" s="539"/>
    </row>
    <row r="409" spans="4:13" s="28" customFormat="1" ht="12.75">
      <c r="D409" s="547"/>
      <c r="E409" s="547"/>
      <c r="F409" s="547"/>
      <c r="G409" s="547"/>
      <c r="I409" s="547"/>
      <c r="L409" s="539"/>
      <c r="M409" s="539"/>
    </row>
    <row r="410" spans="4:13" s="28" customFormat="1" ht="12.75">
      <c r="D410" s="547"/>
      <c r="E410" s="547"/>
      <c r="F410" s="547"/>
      <c r="G410" s="547"/>
      <c r="I410" s="547"/>
      <c r="L410" s="539"/>
      <c r="M410" s="539"/>
    </row>
    <row r="411" spans="4:13" s="28" customFormat="1" ht="12.75">
      <c r="D411" s="547"/>
      <c r="E411" s="547"/>
      <c r="F411" s="547"/>
      <c r="G411" s="547"/>
      <c r="I411" s="547"/>
      <c r="L411" s="539"/>
      <c r="M411" s="539"/>
    </row>
    <row r="412" spans="4:13" s="28" customFormat="1" ht="12.75">
      <c r="D412" s="547"/>
      <c r="E412" s="547"/>
      <c r="F412" s="547"/>
      <c r="G412" s="547"/>
      <c r="I412" s="547"/>
      <c r="L412" s="539"/>
      <c r="M412" s="539"/>
    </row>
    <row r="413" spans="4:13" s="28" customFormat="1" ht="12.75">
      <c r="D413" s="547"/>
      <c r="E413" s="547"/>
      <c r="F413" s="547"/>
      <c r="G413" s="547"/>
      <c r="I413" s="547"/>
      <c r="L413" s="539"/>
      <c r="M413" s="539"/>
    </row>
    <row r="414" spans="4:13" s="28" customFormat="1" ht="12.75">
      <c r="D414" s="547"/>
      <c r="E414" s="547"/>
      <c r="F414" s="547"/>
      <c r="G414" s="547"/>
      <c r="I414" s="547"/>
      <c r="L414" s="539"/>
      <c r="M414" s="539"/>
    </row>
    <row r="415" spans="4:13" s="28" customFormat="1" ht="12.75">
      <c r="D415" s="547"/>
      <c r="E415" s="547"/>
      <c r="F415" s="547"/>
      <c r="G415" s="547"/>
      <c r="I415" s="547"/>
      <c r="L415" s="539"/>
      <c r="M415" s="539"/>
    </row>
    <row r="416" spans="4:13" s="28" customFormat="1" ht="12.75">
      <c r="D416" s="547"/>
      <c r="E416" s="547"/>
      <c r="F416" s="547"/>
      <c r="G416" s="547"/>
      <c r="I416" s="547"/>
      <c r="L416" s="539"/>
      <c r="M416" s="539"/>
    </row>
    <row r="417" spans="4:13" s="28" customFormat="1" ht="12.75">
      <c r="D417" s="547"/>
      <c r="E417" s="547"/>
      <c r="F417" s="547"/>
      <c r="G417" s="547"/>
      <c r="I417" s="547"/>
      <c r="L417" s="539"/>
      <c r="M417" s="539"/>
    </row>
    <row r="418" spans="4:13" s="28" customFormat="1" ht="12.75">
      <c r="D418" s="547"/>
      <c r="E418" s="547"/>
      <c r="F418" s="547"/>
      <c r="G418" s="547"/>
      <c r="I418" s="547"/>
      <c r="L418" s="539"/>
      <c r="M418" s="539"/>
    </row>
    <row r="419" spans="4:13" s="28" customFormat="1" ht="12.75">
      <c r="D419" s="547"/>
      <c r="E419" s="547"/>
      <c r="F419" s="547"/>
      <c r="G419" s="547"/>
      <c r="I419" s="547"/>
      <c r="L419" s="539"/>
      <c r="M419" s="539"/>
    </row>
    <row r="420" spans="4:13" s="28" customFormat="1" ht="12.75">
      <c r="D420" s="547"/>
      <c r="E420" s="547"/>
      <c r="F420" s="547"/>
      <c r="G420" s="547"/>
      <c r="I420" s="547"/>
      <c r="L420" s="539"/>
      <c r="M420" s="539"/>
    </row>
    <row r="421" spans="4:13" s="28" customFormat="1" ht="12.75">
      <c r="D421" s="547"/>
      <c r="E421" s="547"/>
      <c r="F421" s="547"/>
      <c r="G421" s="547"/>
      <c r="I421" s="547"/>
      <c r="L421" s="539"/>
      <c r="M421" s="539"/>
    </row>
    <row r="422" spans="4:13" s="28" customFormat="1" ht="12.75">
      <c r="D422" s="547"/>
      <c r="E422" s="547"/>
      <c r="F422" s="547"/>
      <c r="G422" s="547"/>
      <c r="I422" s="547"/>
      <c r="L422" s="539"/>
      <c r="M422" s="539"/>
    </row>
    <row r="423" spans="4:13" s="28" customFormat="1" ht="12.75">
      <c r="D423" s="547"/>
      <c r="E423" s="547"/>
      <c r="F423" s="547"/>
      <c r="G423" s="547"/>
      <c r="I423" s="547"/>
      <c r="L423" s="539"/>
      <c r="M423" s="539"/>
    </row>
    <row r="424" spans="4:13" s="28" customFormat="1" ht="12.75">
      <c r="D424" s="547"/>
      <c r="E424" s="547"/>
      <c r="F424" s="547"/>
      <c r="G424" s="547"/>
      <c r="I424" s="547"/>
      <c r="L424" s="539"/>
      <c r="M424" s="539"/>
    </row>
    <row r="425" spans="4:13" s="28" customFormat="1" ht="12.75">
      <c r="D425" s="547"/>
      <c r="E425" s="547"/>
      <c r="F425" s="547"/>
      <c r="G425" s="547"/>
      <c r="I425" s="547"/>
      <c r="L425" s="539"/>
      <c r="M425" s="539"/>
    </row>
    <row r="426" spans="4:13" s="28" customFormat="1" ht="12.75">
      <c r="D426" s="547"/>
      <c r="E426" s="547"/>
      <c r="F426" s="547"/>
      <c r="G426" s="547"/>
      <c r="I426" s="547"/>
      <c r="L426" s="539"/>
      <c r="M426" s="539"/>
    </row>
    <row r="427" spans="4:13" s="28" customFormat="1" ht="12.75">
      <c r="D427" s="547"/>
      <c r="E427" s="547"/>
      <c r="F427" s="547"/>
      <c r="G427" s="547"/>
      <c r="I427" s="547"/>
      <c r="L427" s="539"/>
      <c r="M427" s="539"/>
    </row>
    <row r="428" spans="4:13" s="28" customFormat="1" ht="12.75">
      <c r="D428" s="547"/>
      <c r="E428" s="547"/>
      <c r="F428" s="547"/>
      <c r="G428" s="547"/>
      <c r="I428" s="547"/>
      <c r="L428" s="539"/>
      <c r="M428" s="539"/>
    </row>
    <row r="429" spans="4:13" s="28" customFormat="1" ht="12.75">
      <c r="D429" s="547"/>
      <c r="E429" s="547"/>
      <c r="F429" s="547"/>
      <c r="G429" s="547"/>
      <c r="I429" s="547"/>
      <c r="L429" s="539"/>
      <c r="M429" s="539"/>
    </row>
    <row r="430" spans="4:13" s="28" customFormat="1" ht="12.75">
      <c r="D430" s="547"/>
      <c r="E430" s="547"/>
      <c r="F430" s="547"/>
      <c r="G430" s="547"/>
      <c r="I430" s="547"/>
      <c r="L430" s="539"/>
      <c r="M430" s="539"/>
    </row>
    <row r="431" spans="4:13" s="28" customFormat="1" ht="12.75">
      <c r="D431" s="547"/>
      <c r="E431" s="547"/>
      <c r="F431" s="547"/>
      <c r="G431" s="547"/>
      <c r="I431" s="547"/>
      <c r="L431" s="539"/>
      <c r="M431" s="539"/>
    </row>
    <row r="432" spans="4:13" s="28" customFormat="1" ht="12.75">
      <c r="D432" s="547"/>
      <c r="E432" s="547"/>
      <c r="F432" s="547"/>
      <c r="G432" s="547"/>
      <c r="I432" s="547"/>
      <c r="L432" s="539"/>
      <c r="M432" s="539"/>
    </row>
    <row r="433" spans="4:13" s="28" customFormat="1" ht="12.75">
      <c r="D433" s="547"/>
      <c r="E433" s="547"/>
      <c r="F433" s="547"/>
      <c r="G433" s="547"/>
      <c r="I433" s="547"/>
      <c r="L433" s="539"/>
      <c r="M433" s="539"/>
    </row>
    <row r="434" spans="4:13" s="28" customFormat="1" ht="12.75">
      <c r="D434" s="547"/>
      <c r="E434" s="547"/>
      <c r="F434" s="547"/>
      <c r="G434" s="547"/>
      <c r="I434" s="547"/>
      <c r="L434" s="539"/>
      <c r="M434" s="539"/>
    </row>
    <row r="435" spans="4:13" s="28" customFormat="1" ht="12.75">
      <c r="D435" s="547"/>
      <c r="E435" s="547"/>
      <c r="F435" s="547"/>
      <c r="G435" s="547"/>
      <c r="I435" s="547"/>
      <c r="L435" s="539"/>
      <c r="M435" s="539"/>
    </row>
    <row r="436" spans="4:13" s="28" customFormat="1" ht="12.75">
      <c r="D436" s="547"/>
      <c r="E436" s="547"/>
      <c r="F436" s="547"/>
      <c r="G436" s="547"/>
      <c r="I436" s="547"/>
      <c r="L436" s="539"/>
      <c r="M436" s="539"/>
    </row>
    <row r="437" spans="4:13" s="28" customFormat="1" ht="12.75">
      <c r="D437" s="547"/>
      <c r="E437" s="547"/>
      <c r="F437" s="547"/>
      <c r="G437" s="547"/>
      <c r="I437" s="547"/>
      <c r="L437" s="539"/>
      <c r="M437" s="539"/>
    </row>
    <row r="438" spans="4:13" s="28" customFormat="1" ht="12.75">
      <c r="D438" s="547"/>
      <c r="E438" s="547"/>
      <c r="F438" s="547"/>
      <c r="G438" s="547"/>
      <c r="I438" s="547"/>
      <c r="L438" s="539"/>
      <c r="M438" s="539"/>
    </row>
    <row r="439" spans="4:13" s="28" customFormat="1" ht="12.75">
      <c r="D439" s="547"/>
      <c r="E439" s="547"/>
      <c r="F439" s="547"/>
      <c r="G439" s="547"/>
      <c r="I439" s="547"/>
      <c r="L439" s="539"/>
      <c r="M439" s="539"/>
    </row>
    <row r="440" spans="4:13" s="28" customFormat="1" ht="12.75">
      <c r="D440" s="547"/>
      <c r="E440" s="547"/>
      <c r="F440" s="547"/>
      <c r="G440" s="547"/>
      <c r="I440" s="547"/>
      <c r="L440" s="539"/>
      <c r="M440" s="539"/>
    </row>
    <row r="441" spans="4:13" s="28" customFormat="1" ht="12.75">
      <c r="D441" s="547"/>
      <c r="E441" s="547"/>
      <c r="F441" s="547"/>
      <c r="G441" s="547"/>
      <c r="I441" s="547"/>
      <c r="L441" s="539"/>
      <c r="M441" s="539"/>
    </row>
    <row r="442" spans="4:13" s="28" customFormat="1" ht="12.75">
      <c r="D442" s="547"/>
      <c r="E442" s="547"/>
      <c r="F442" s="547"/>
      <c r="G442" s="547"/>
      <c r="I442" s="547"/>
      <c r="L442" s="539"/>
      <c r="M442" s="539"/>
    </row>
    <row r="443" spans="4:13" s="28" customFormat="1" ht="12.75">
      <c r="D443" s="547"/>
      <c r="E443" s="547"/>
      <c r="F443" s="547"/>
      <c r="G443" s="547"/>
      <c r="I443" s="547"/>
      <c r="L443" s="539"/>
      <c r="M443" s="539"/>
    </row>
    <row r="444" spans="4:13" s="28" customFormat="1" ht="12.75">
      <c r="D444" s="547"/>
      <c r="E444" s="547"/>
      <c r="F444" s="547"/>
      <c r="G444" s="547"/>
      <c r="I444" s="547"/>
      <c r="L444" s="539"/>
      <c r="M444" s="539"/>
    </row>
    <row r="445" spans="4:13" s="28" customFormat="1" ht="12.75">
      <c r="D445" s="547"/>
      <c r="E445" s="547"/>
      <c r="F445" s="547"/>
      <c r="G445" s="547"/>
      <c r="I445" s="547"/>
      <c r="L445" s="539"/>
      <c r="M445" s="539"/>
    </row>
    <row r="446" spans="4:13" s="28" customFormat="1" ht="12.75">
      <c r="D446" s="547"/>
      <c r="E446" s="547"/>
      <c r="F446" s="547"/>
      <c r="G446" s="547"/>
      <c r="I446" s="547"/>
      <c r="L446" s="539"/>
      <c r="M446" s="539"/>
    </row>
    <row r="447" spans="4:13" s="28" customFormat="1" ht="12.75">
      <c r="D447" s="547"/>
      <c r="E447" s="547"/>
      <c r="F447" s="547"/>
      <c r="G447" s="547"/>
      <c r="I447" s="547"/>
      <c r="L447" s="539"/>
      <c r="M447" s="539"/>
    </row>
    <row r="448" spans="4:13" s="28" customFormat="1" ht="12.75">
      <c r="D448" s="547"/>
      <c r="E448" s="547"/>
      <c r="F448" s="547"/>
      <c r="G448" s="547"/>
      <c r="I448" s="547"/>
      <c r="L448" s="539"/>
      <c r="M448" s="539"/>
    </row>
    <row r="449" spans="4:13" s="28" customFormat="1" ht="12.75">
      <c r="D449" s="547"/>
      <c r="E449" s="547"/>
      <c r="F449" s="547"/>
      <c r="G449" s="547"/>
      <c r="I449" s="547"/>
      <c r="L449" s="539"/>
      <c r="M449" s="539"/>
    </row>
    <row r="450" spans="4:13" s="28" customFormat="1" ht="12.75">
      <c r="D450" s="547"/>
      <c r="E450" s="547"/>
      <c r="F450" s="547"/>
      <c r="G450" s="547"/>
      <c r="I450" s="547"/>
      <c r="L450" s="539"/>
      <c r="M450" s="539"/>
    </row>
    <row r="451" spans="4:13" s="28" customFormat="1" ht="12.75">
      <c r="D451" s="547"/>
      <c r="E451" s="547"/>
      <c r="F451" s="547"/>
      <c r="G451" s="547"/>
      <c r="I451" s="547"/>
      <c r="L451" s="539"/>
      <c r="M451" s="539"/>
    </row>
    <row r="452" spans="4:13" s="28" customFormat="1" ht="12.75">
      <c r="D452" s="547"/>
      <c r="E452" s="547"/>
      <c r="F452" s="547"/>
      <c r="G452" s="547"/>
      <c r="I452" s="547"/>
      <c r="L452" s="539"/>
      <c r="M452" s="539"/>
    </row>
    <row r="453" spans="4:13" s="28" customFormat="1" ht="12.75">
      <c r="D453" s="547"/>
      <c r="E453" s="547"/>
      <c r="F453" s="547"/>
      <c r="G453" s="547"/>
      <c r="I453" s="547"/>
      <c r="L453" s="539"/>
      <c r="M453" s="539"/>
    </row>
    <row r="454" spans="4:13" s="28" customFormat="1" ht="12.75">
      <c r="D454" s="547"/>
      <c r="E454" s="547"/>
      <c r="F454" s="547"/>
      <c r="G454" s="547"/>
      <c r="I454" s="547"/>
      <c r="L454" s="539"/>
      <c r="M454" s="539"/>
    </row>
    <row r="455" spans="4:13" s="28" customFormat="1" ht="12.75">
      <c r="D455" s="547"/>
      <c r="E455" s="547"/>
      <c r="F455" s="547"/>
      <c r="G455" s="547"/>
      <c r="I455" s="547"/>
      <c r="L455" s="539"/>
      <c r="M455" s="539"/>
    </row>
    <row r="456" spans="4:13" s="28" customFormat="1" ht="12.75">
      <c r="D456" s="547"/>
      <c r="E456" s="547"/>
      <c r="F456" s="547"/>
      <c r="G456" s="547"/>
      <c r="I456" s="547"/>
      <c r="L456" s="539"/>
      <c r="M456" s="539"/>
    </row>
    <row r="457" spans="4:13" s="28" customFormat="1" ht="12.75">
      <c r="D457" s="547"/>
      <c r="E457" s="547"/>
      <c r="F457" s="547"/>
      <c r="G457" s="547"/>
      <c r="I457" s="547"/>
      <c r="L457" s="539"/>
      <c r="M457" s="539"/>
    </row>
    <row r="458" spans="4:13" s="28" customFormat="1" ht="12.75">
      <c r="D458" s="547"/>
      <c r="E458" s="547"/>
      <c r="F458" s="547"/>
      <c r="G458" s="547"/>
      <c r="I458" s="547"/>
      <c r="L458" s="539"/>
      <c r="M458" s="539"/>
    </row>
    <row r="459" spans="4:13" s="28" customFormat="1" ht="12.75">
      <c r="D459" s="547"/>
      <c r="E459" s="547"/>
      <c r="F459" s="547"/>
      <c r="G459" s="547"/>
      <c r="I459" s="547"/>
      <c r="L459" s="539"/>
      <c r="M459" s="539"/>
    </row>
    <row r="460" spans="4:13" s="28" customFormat="1" ht="12.75">
      <c r="D460" s="547"/>
      <c r="E460" s="547"/>
      <c r="F460" s="547"/>
      <c r="G460" s="547"/>
      <c r="I460" s="547"/>
      <c r="L460" s="539"/>
      <c r="M460" s="539"/>
    </row>
    <row r="461" spans="4:13" s="28" customFormat="1" ht="12.75">
      <c r="D461" s="547"/>
      <c r="E461" s="547"/>
      <c r="F461" s="547"/>
      <c r="G461" s="547"/>
      <c r="I461" s="547"/>
      <c r="L461" s="539"/>
      <c r="M461" s="539"/>
    </row>
    <row r="462" spans="4:13" s="28" customFormat="1" ht="12.75">
      <c r="D462" s="547"/>
      <c r="E462" s="547"/>
      <c r="F462" s="547"/>
      <c r="G462" s="547"/>
      <c r="I462" s="547"/>
      <c r="L462" s="539"/>
      <c r="M462" s="539"/>
    </row>
    <row r="463" spans="4:13" s="28" customFormat="1" ht="12.75">
      <c r="D463" s="547"/>
      <c r="E463" s="547"/>
      <c r="F463" s="547"/>
      <c r="G463" s="547"/>
      <c r="I463" s="547"/>
      <c r="L463" s="539"/>
      <c r="M463" s="539"/>
    </row>
    <row r="464" spans="4:13" s="28" customFormat="1" ht="12.75">
      <c r="D464" s="547"/>
      <c r="E464" s="547"/>
      <c r="F464" s="547"/>
      <c r="G464" s="547"/>
      <c r="I464" s="547"/>
      <c r="L464" s="539"/>
      <c r="M464" s="539"/>
    </row>
    <row r="465" spans="4:13" s="28" customFormat="1" ht="12.75">
      <c r="D465" s="547"/>
      <c r="E465" s="547"/>
      <c r="F465" s="547"/>
      <c r="G465" s="547"/>
      <c r="I465" s="547"/>
      <c r="L465" s="539"/>
      <c r="M465" s="539"/>
    </row>
    <row r="466" spans="4:13" s="28" customFormat="1" ht="12.75">
      <c r="D466" s="547"/>
      <c r="E466" s="547"/>
      <c r="F466" s="547"/>
      <c r="G466" s="547"/>
      <c r="I466" s="547"/>
      <c r="L466" s="539"/>
      <c r="M466" s="539"/>
    </row>
    <row r="467" spans="4:13" s="28" customFormat="1" ht="12.75">
      <c r="D467" s="547"/>
      <c r="E467" s="547"/>
      <c r="F467" s="547"/>
      <c r="G467" s="547"/>
      <c r="I467" s="547"/>
      <c r="L467" s="539"/>
      <c r="M467" s="539"/>
    </row>
    <row r="468" spans="4:13" s="28" customFormat="1" ht="12.75">
      <c r="D468" s="547"/>
      <c r="E468" s="547"/>
      <c r="F468" s="547"/>
      <c r="G468" s="547"/>
      <c r="I468" s="547"/>
      <c r="L468" s="539"/>
      <c r="M468" s="539"/>
    </row>
    <row r="469" spans="4:13" s="28" customFormat="1" ht="12.75">
      <c r="D469" s="547"/>
      <c r="E469" s="547"/>
      <c r="F469" s="547"/>
      <c r="G469" s="547"/>
      <c r="I469" s="547"/>
      <c r="L469" s="539"/>
      <c r="M469" s="539"/>
    </row>
    <row r="470" spans="4:13" s="28" customFormat="1" ht="12.75">
      <c r="D470" s="547"/>
      <c r="E470" s="547"/>
      <c r="F470" s="547"/>
      <c r="G470" s="547"/>
      <c r="I470" s="547"/>
      <c r="L470" s="539"/>
      <c r="M470" s="539"/>
    </row>
    <row r="471" spans="4:13" s="28" customFormat="1" ht="12.75">
      <c r="D471" s="547"/>
      <c r="E471" s="547"/>
      <c r="F471" s="547"/>
      <c r="G471" s="547"/>
      <c r="I471" s="547"/>
      <c r="L471" s="539"/>
      <c r="M471" s="539"/>
    </row>
    <row r="472" spans="4:13" s="28" customFormat="1" ht="12.75">
      <c r="D472" s="547"/>
      <c r="E472" s="547"/>
      <c r="F472" s="547"/>
      <c r="G472" s="547"/>
      <c r="I472" s="547"/>
      <c r="L472" s="539"/>
      <c r="M472" s="539"/>
    </row>
    <row r="473" spans="4:13" s="28" customFormat="1" ht="12.75">
      <c r="D473" s="547"/>
      <c r="E473" s="547"/>
      <c r="F473" s="547"/>
      <c r="G473" s="547"/>
      <c r="I473" s="547"/>
      <c r="L473" s="539"/>
      <c r="M473" s="539"/>
    </row>
    <row r="474" spans="4:13" s="28" customFormat="1" ht="12.75">
      <c r="D474" s="547"/>
      <c r="E474" s="547"/>
      <c r="F474" s="547"/>
      <c r="G474" s="547"/>
      <c r="I474" s="547"/>
      <c r="L474" s="539"/>
      <c r="M474" s="539"/>
    </row>
    <row r="475" spans="4:13" s="28" customFormat="1" ht="12.75">
      <c r="D475" s="547"/>
      <c r="E475" s="547"/>
      <c r="F475" s="547"/>
      <c r="G475" s="547"/>
      <c r="I475" s="547"/>
      <c r="L475" s="539"/>
      <c r="M475" s="539"/>
    </row>
    <row r="476" spans="4:13" s="28" customFormat="1" ht="12.75">
      <c r="D476" s="547"/>
      <c r="E476" s="547"/>
      <c r="F476" s="547"/>
      <c r="G476" s="547"/>
      <c r="I476" s="547"/>
      <c r="L476" s="539"/>
      <c r="M476" s="539"/>
    </row>
    <row r="477" spans="4:13" s="28" customFormat="1" ht="12.75">
      <c r="D477" s="547"/>
      <c r="E477" s="547"/>
      <c r="F477" s="547"/>
      <c r="G477" s="547"/>
      <c r="I477" s="547"/>
      <c r="L477" s="539"/>
      <c r="M477" s="539"/>
    </row>
    <row r="478" spans="4:13" s="28" customFormat="1" ht="12.75">
      <c r="D478" s="547"/>
      <c r="E478" s="547"/>
      <c r="F478" s="547"/>
      <c r="G478" s="547"/>
      <c r="I478" s="547"/>
      <c r="L478" s="539"/>
      <c r="M478" s="539"/>
    </row>
    <row r="479" spans="4:13" s="28" customFormat="1" ht="12.75">
      <c r="D479" s="547"/>
      <c r="E479" s="547"/>
      <c r="F479" s="547"/>
      <c r="G479" s="547"/>
      <c r="I479" s="547"/>
      <c r="L479" s="539"/>
      <c r="M479" s="539"/>
    </row>
    <row r="480" spans="4:13" s="28" customFormat="1" ht="12.75">
      <c r="D480" s="547"/>
      <c r="E480" s="547"/>
      <c r="F480" s="547"/>
      <c r="G480" s="547"/>
      <c r="I480" s="547"/>
      <c r="L480" s="539"/>
      <c r="M480" s="539"/>
    </row>
    <row r="481" spans="4:13" s="28" customFormat="1" ht="12.75">
      <c r="D481" s="547"/>
      <c r="E481" s="547"/>
      <c r="F481" s="547"/>
      <c r="G481" s="547"/>
      <c r="I481" s="547"/>
      <c r="L481" s="539"/>
      <c r="M481" s="539"/>
    </row>
  </sheetData>
  <sheetProtection/>
  <mergeCells count="3">
    <mergeCell ref="B15:E15"/>
    <mergeCell ref="A183:K183"/>
    <mergeCell ref="A184:G184"/>
  </mergeCells>
  <printOptions/>
  <pageMargins left="0.75" right="0.75" top="0.75" bottom="0.5" header="0.5" footer="0.5"/>
  <pageSetup horizontalDpi="600" verticalDpi="600" orientation="portrait" scale="75" r:id="rId1"/>
  <rowBreaks count="5" manualBreakCount="5">
    <brk id="63" max="255" man="1"/>
    <brk id="123" max="255" man="1"/>
    <brk id="180" max="255" man="1"/>
    <brk id="236" max="255" man="1"/>
    <brk id="302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568"/>
  <sheetViews>
    <sheetView zoomScale="85" zoomScaleNormal="85" zoomScaleSheetLayoutView="75" zoomScalePageLayoutView="0" workbookViewId="0" topLeftCell="A249">
      <selection activeCell="Q264" sqref="Q264"/>
    </sheetView>
  </sheetViews>
  <sheetFormatPr defaultColWidth="9.140625" defaultRowHeight="12.75"/>
  <cols>
    <col min="1" max="1" width="3.8515625" style="9" customWidth="1"/>
    <col min="2" max="3" width="11.8515625" style="9" customWidth="1"/>
    <col min="4" max="4" width="11.8515625" style="159" customWidth="1"/>
    <col min="5" max="7" width="11.8515625" style="9" customWidth="1"/>
    <col min="8" max="8" width="11.8515625" style="159" customWidth="1"/>
    <col min="9" max="10" width="11.8515625" style="9" customWidth="1"/>
    <col min="11" max="11" width="11.8515625" style="159" customWidth="1"/>
    <col min="12" max="12" width="9.140625" style="159" customWidth="1"/>
    <col min="13" max="16" width="9.140625" style="9" customWidth="1"/>
    <col min="17" max="17" width="12.140625" style="9" customWidth="1"/>
    <col min="18" max="18" width="11.28125" style="9" customWidth="1"/>
    <col min="19" max="19" width="10.28125" style="9" bestFit="1" customWidth="1"/>
    <col min="20" max="20" width="11.28125" style="9" bestFit="1" customWidth="1"/>
    <col min="21" max="21" width="11.00390625" style="9" customWidth="1"/>
    <col min="22" max="22" width="12.57421875" style="9" customWidth="1"/>
    <col min="23" max="23" width="9.8515625" style="9" customWidth="1"/>
    <col min="24" max="60" width="9.140625" style="28" customWidth="1"/>
    <col min="61" max="16384" width="9.140625" style="9" customWidth="1"/>
  </cols>
  <sheetData>
    <row r="1" spans="1:23" ht="15.75">
      <c r="A1" s="197" t="s">
        <v>529</v>
      </c>
      <c r="B1" s="190"/>
      <c r="C1" s="190"/>
      <c r="D1" s="190"/>
      <c r="E1" s="190"/>
      <c r="F1" s="190"/>
      <c r="G1" s="191"/>
      <c r="H1" s="189"/>
      <c r="I1" s="171"/>
      <c r="J1" s="171"/>
      <c r="L1" s="9"/>
      <c r="W1" s="28"/>
    </row>
    <row r="2" spans="1:23" ht="15">
      <c r="A2" s="171"/>
      <c r="B2" s="171"/>
      <c r="C2" s="171"/>
      <c r="D2" s="171"/>
      <c r="E2" s="171"/>
      <c r="F2" s="171"/>
      <c r="G2" s="171"/>
      <c r="I2" s="171"/>
      <c r="J2" s="171"/>
      <c r="K2" s="171"/>
      <c r="L2" s="9"/>
      <c r="W2" s="28"/>
    </row>
    <row r="3" spans="1:23" ht="15">
      <c r="A3" s="171"/>
      <c r="B3" s="171" t="s">
        <v>379</v>
      </c>
      <c r="C3" s="171"/>
      <c r="D3" s="172"/>
      <c r="E3" s="172"/>
      <c r="F3" s="172"/>
      <c r="G3" s="172"/>
      <c r="I3" s="171"/>
      <c r="J3" s="172"/>
      <c r="K3" s="171"/>
      <c r="L3" s="32"/>
      <c r="M3" s="32"/>
      <c r="N3" s="32"/>
      <c r="O3" s="32"/>
      <c r="W3" s="28"/>
    </row>
    <row r="4" spans="1:23" ht="15">
      <c r="A4" s="171"/>
      <c r="B4" s="171" t="s">
        <v>522</v>
      </c>
      <c r="C4" s="171"/>
      <c r="E4" s="172" t="s">
        <v>3</v>
      </c>
      <c r="F4" s="172" t="s">
        <v>4</v>
      </c>
      <c r="G4" s="172"/>
      <c r="I4" s="171"/>
      <c r="J4" s="172" t="s">
        <v>5</v>
      </c>
      <c r="K4" s="171"/>
      <c r="L4" s="9"/>
      <c r="W4" s="28"/>
    </row>
    <row r="5" spans="1:23" ht="15">
      <c r="A5" s="171"/>
      <c r="B5" s="171" t="s">
        <v>523</v>
      </c>
      <c r="C5" s="171" t="s">
        <v>2</v>
      </c>
      <c r="E5" s="172">
        <v>10</v>
      </c>
      <c r="F5" s="172">
        <v>1</v>
      </c>
      <c r="G5" s="172"/>
      <c r="I5" s="172"/>
      <c r="J5" s="212">
        <f>'Rate Classifications'!N32*E5*F5</f>
        <v>0</v>
      </c>
      <c r="K5" s="171"/>
      <c r="L5" s="9"/>
      <c r="W5" s="28"/>
    </row>
    <row r="6" spans="1:23" ht="15">
      <c r="A6" s="171"/>
      <c r="B6" s="171"/>
      <c r="C6" s="171"/>
      <c r="E6" s="172"/>
      <c r="F6" s="172"/>
      <c r="G6" s="172"/>
      <c r="I6" s="172"/>
      <c r="J6" s="212"/>
      <c r="K6" s="171"/>
      <c r="L6" s="9"/>
      <c r="W6" s="28"/>
    </row>
    <row r="7" spans="1:23" ht="15">
      <c r="A7" s="171"/>
      <c r="B7" s="171"/>
      <c r="C7" s="171"/>
      <c r="E7" s="172"/>
      <c r="F7" s="172"/>
      <c r="G7" s="172"/>
      <c r="I7" s="172"/>
      <c r="J7" s="210"/>
      <c r="K7" s="171"/>
      <c r="L7" s="9"/>
      <c r="W7" s="28"/>
    </row>
    <row r="8" spans="1:23" ht="15">
      <c r="A8" s="171"/>
      <c r="B8" s="171" t="s">
        <v>524</v>
      </c>
      <c r="C8" s="171"/>
      <c r="E8" s="172"/>
      <c r="F8" s="172"/>
      <c r="G8" s="172"/>
      <c r="I8" s="172"/>
      <c r="J8" s="210"/>
      <c r="K8" s="171"/>
      <c r="L8" s="18"/>
      <c r="M8" s="18"/>
      <c r="N8" s="18"/>
      <c r="O8" s="60"/>
      <c r="W8" s="28"/>
    </row>
    <row r="9" spans="1:23" ht="15">
      <c r="A9" s="171"/>
      <c r="B9" s="171" t="s">
        <v>525</v>
      </c>
      <c r="C9" s="171" t="s">
        <v>2</v>
      </c>
      <c r="E9" s="172">
        <v>8</v>
      </c>
      <c r="F9" s="172">
        <v>1</v>
      </c>
      <c r="G9" s="172"/>
      <c r="I9" s="172"/>
      <c r="J9" s="212">
        <f>'Rate Classifications'!$L$32*E9*F9</f>
        <v>0</v>
      </c>
      <c r="K9" s="171"/>
      <c r="L9" s="18"/>
      <c r="M9" s="18"/>
      <c r="N9" s="18"/>
      <c r="O9" s="61"/>
      <c r="W9" s="28"/>
    </row>
    <row r="10" spans="1:23" ht="15">
      <c r="A10" s="171"/>
      <c r="B10" s="171"/>
      <c r="C10" s="171" t="s">
        <v>2</v>
      </c>
      <c r="E10" s="172">
        <v>2</v>
      </c>
      <c r="F10" s="172">
        <v>1.5</v>
      </c>
      <c r="G10" s="172"/>
      <c r="I10" s="172"/>
      <c r="J10" s="212">
        <f>'Rate Classifications'!$L$32*F10*E10</f>
        <v>0</v>
      </c>
      <c r="K10" s="171"/>
      <c r="L10" s="18"/>
      <c r="M10" s="18"/>
      <c r="N10" s="18"/>
      <c r="O10" s="61"/>
      <c r="W10" s="28"/>
    </row>
    <row r="11" spans="1:23" ht="15">
      <c r="A11" s="171"/>
      <c r="B11" s="171"/>
      <c r="C11" s="171"/>
      <c r="E11" s="172"/>
      <c r="F11" s="172"/>
      <c r="G11" s="208"/>
      <c r="H11" s="227"/>
      <c r="I11" s="208"/>
      <c r="J11" s="211"/>
      <c r="K11" s="207"/>
      <c r="L11" s="18"/>
      <c r="M11" s="18"/>
      <c r="N11" s="18"/>
      <c r="O11" s="60"/>
      <c r="W11" s="28"/>
    </row>
    <row r="12" spans="1:23" ht="15">
      <c r="A12" s="171"/>
      <c r="B12" s="171"/>
      <c r="C12" s="171"/>
      <c r="E12" s="172"/>
      <c r="F12" s="172"/>
      <c r="G12" s="172"/>
      <c r="I12" s="172" t="s">
        <v>5</v>
      </c>
      <c r="J12" s="212">
        <f>SUM(J5,J9:J10)</f>
        <v>0</v>
      </c>
      <c r="K12" s="171" t="s">
        <v>8</v>
      </c>
      <c r="L12" s="18"/>
      <c r="M12" s="18"/>
      <c r="N12" s="18"/>
      <c r="O12" s="60"/>
      <c r="W12" s="28"/>
    </row>
    <row r="13" spans="1:23" ht="15">
      <c r="A13" s="171"/>
      <c r="B13" s="171"/>
      <c r="C13" s="171"/>
      <c r="E13" s="172"/>
      <c r="F13" s="172"/>
      <c r="G13" s="172"/>
      <c r="I13" s="172"/>
      <c r="J13" s="212"/>
      <c r="K13" s="171"/>
      <c r="L13" s="18"/>
      <c r="M13" s="18"/>
      <c r="N13" s="18"/>
      <c r="O13" s="60"/>
      <c r="W13" s="28"/>
    </row>
    <row r="14" spans="1:23" ht="15">
      <c r="A14" s="171"/>
      <c r="B14" s="171" t="s">
        <v>378</v>
      </c>
      <c r="C14" s="171"/>
      <c r="E14" s="172"/>
      <c r="F14" s="172"/>
      <c r="G14" s="172"/>
      <c r="I14" s="172"/>
      <c r="J14" s="210"/>
      <c r="K14" s="171"/>
      <c r="L14" s="18"/>
      <c r="M14" s="18"/>
      <c r="N14" s="18"/>
      <c r="O14" s="60"/>
      <c r="W14" s="28"/>
    </row>
    <row r="15" spans="1:23" ht="15">
      <c r="A15" s="171"/>
      <c r="B15" s="171" t="s">
        <v>526</v>
      </c>
      <c r="C15" s="171"/>
      <c r="E15" s="172" t="s">
        <v>10</v>
      </c>
      <c r="F15" s="172" t="s">
        <v>11</v>
      </c>
      <c r="G15" s="172"/>
      <c r="I15" s="172"/>
      <c r="J15" s="210"/>
      <c r="K15" s="171"/>
      <c r="L15" s="9"/>
      <c r="W15" s="28"/>
    </row>
    <row r="16" spans="1:23" ht="15">
      <c r="A16" s="171"/>
      <c r="B16" s="171"/>
      <c r="C16" s="171"/>
      <c r="E16" s="172">
        <v>2</v>
      </c>
      <c r="F16" s="172" t="s">
        <v>142</v>
      </c>
      <c r="G16" s="172"/>
      <c r="I16" s="172"/>
      <c r="J16" s="212">
        <f>E16*'Rate Classifications'!F35</f>
        <v>60</v>
      </c>
      <c r="K16" s="171"/>
      <c r="L16" s="9"/>
      <c r="W16" s="28"/>
    </row>
    <row r="17" spans="1:23" ht="15">
      <c r="A17" s="171"/>
      <c r="B17" s="171"/>
      <c r="C17" s="171"/>
      <c r="E17" s="172"/>
      <c r="F17" s="172"/>
      <c r="G17" s="172"/>
      <c r="I17" s="172"/>
      <c r="J17" s="210"/>
      <c r="K17" s="171"/>
      <c r="L17" s="9"/>
      <c r="W17" s="28"/>
    </row>
    <row r="18" spans="1:23" ht="15">
      <c r="A18" s="171"/>
      <c r="B18" s="171" t="s">
        <v>527</v>
      </c>
      <c r="C18" s="171"/>
      <c r="E18" s="172" t="s">
        <v>13</v>
      </c>
      <c r="F18" s="172" t="s">
        <v>14</v>
      </c>
      <c r="G18" s="172" t="s">
        <v>15</v>
      </c>
      <c r="I18" s="172"/>
      <c r="J18" s="210"/>
      <c r="K18" s="171"/>
      <c r="L18" s="9"/>
      <c r="W18" s="28"/>
    </row>
    <row r="19" spans="1:23" ht="15">
      <c r="A19" s="171"/>
      <c r="B19" s="171" t="s">
        <v>525</v>
      </c>
      <c r="C19" s="171" t="s">
        <v>12</v>
      </c>
      <c r="E19" s="476">
        <v>0</v>
      </c>
      <c r="F19" s="172" t="s">
        <v>142</v>
      </c>
      <c r="G19" s="172">
        <v>1</v>
      </c>
      <c r="I19" s="172"/>
      <c r="J19" s="212">
        <f>E19*'Rate Classifications'!F36*G19</f>
        <v>0</v>
      </c>
      <c r="K19" s="171"/>
      <c r="L19" s="9"/>
      <c r="W19" s="28"/>
    </row>
    <row r="20" spans="1:23" ht="15">
      <c r="A20" s="171"/>
      <c r="B20" s="171"/>
      <c r="C20" s="171"/>
      <c r="E20" s="172"/>
      <c r="F20" s="172"/>
      <c r="G20" s="208"/>
      <c r="H20" s="227"/>
      <c r="I20" s="208"/>
      <c r="J20" s="211"/>
      <c r="K20" s="207"/>
      <c r="L20" s="9"/>
      <c r="S20" s="198" t="s">
        <v>113</v>
      </c>
      <c r="U20" s="21" t="s">
        <v>114</v>
      </c>
      <c r="V20" s="198" t="s">
        <v>22</v>
      </c>
      <c r="W20" s="28"/>
    </row>
    <row r="21" spans="1:23" ht="15">
      <c r="A21" s="171"/>
      <c r="B21" s="171"/>
      <c r="C21" s="171"/>
      <c r="E21" s="172"/>
      <c r="F21" s="172"/>
      <c r="G21" s="172"/>
      <c r="I21" s="172" t="s">
        <v>5</v>
      </c>
      <c r="J21" s="212">
        <f>J16+J19</f>
        <v>60</v>
      </c>
      <c r="K21" s="171" t="s">
        <v>8</v>
      </c>
      <c r="L21" s="9"/>
      <c r="W21" s="28"/>
    </row>
    <row r="22" spans="1:23" ht="15">
      <c r="A22" s="171"/>
      <c r="B22" s="171"/>
      <c r="C22" s="171"/>
      <c r="E22" s="172"/>
      <c r="F22" s="172"/>
      <c r="G22" s="172"/>
      <c r="I22" s="172"/>
      <c r="J22" s="210"/>
      <c r="K22" s="171"/>
      <c r="L22" s="9"/>
      <c r="M22" s="32" t="s">
        <v>491</v>
      </c>
      <c r="N22" s="32"/>
      <c r="O22" s="32"/>
      <c r="P22" s="32"/>
      <c r="Q22" s="32"/>
      <c r="R22" s="18"/>
      <c r="S22" s="60">
        <f>J30</f>
        <v>0</v>
      </c>
      <c r="T22" s="21" t="s">
        <v>59</v>
      </c>
      <c r="U22" s="23">
        <f>IF('TC 66-204 page 2'!F$28&gt;0,'TC 66-204 page 2'!F$28,0)</f>
        <v>0</v>
      </c>
      <c r="V22" s="209">
        <f>S22*U22</f>
        <v>0</v>
      </c>
      <c r="W22" s="28"/>
    </row>
    <row r="23" spans="1:23" ht="15">
      <c r="A23" s="171"/>
      <c r="B23" s="171" t="s">
        <v>521</v>
      </c>
      <c r="C23" s="171"/>
      <c r="E23" s="172"/>
      <c r="F23" s="172"/>
      <c r="G23" s="172"/>
      <c r="I23" s="172"/>
      <c r="J23" s="210"/>
      <c r="K23" s="171"/>
      <c r="L23" s="9"/>
      <c r="M23" s="32" t="s">
        <v>492</v>
      </c>
      <c r="N23" s="32"/>
      <c r="O23" s="18"/>
      <c r="P23" s="18"/>
      <c r="Q23" s="18"/>
      <c r="R23" s="18"/>
      <c r="S23" s="60">
        <f>J37</f>
        <v>0</v>
      </c>
      <c r="T23" s="21" t="s">
        <v>59</v>
      </c>
      <c r="U23" s="23">
        <f>IF('TC 66-204 page 2'!G$28&gt;0,'TC 66-204 page 2'!G$28,0)</f>
        <v>0</v>
      </c>
      <c r="V23" s="209">
        <f>S23*U23</f>
        <v>0</v>
      </c>
      <c r="W23" s="28"/>
    </row>
    <row r="24" spans="1:23" ht="15">
      <c r="A24" s="171"/>
      <c r="B24" s="171" t="s">
        <v>528</v>
      </c>
      <c r="C24" s="171"/>
      <c r="E24" s="172" t="s">
        <v>16</v>
      </c>
      <c r="F24" s="172" t="s">
        <v>17</v>
      </c>
      <c r="G24" s="172" t="s">
        <v>18</v>
      </c>
      <c r="I24" s="172"/>
      <c r="J24" s="210"/>
      <c r="K24" s="171"/>
      <c r="L24" s="9"/>
      <c r="M24" s="32" t="s">
        <v>493</v>
      </c>
      <c r="N24" s="32"/>
      <c r="O24" s="32"/>
      <c r="P24" s="18"/>
      <c r="Q24" s="18"/>
      <c r="R24" s="18"/>
      <c r="S24" s="60">
        <f>J44</f>
        <v>0</v>
      </c>
      <c r="T24" s="21" t="s">
        <v>117</v>
      </c>
      <c r="U24" s="23">
        <f>IF('TC 66-204 page 2'!I$28&gt;0,'TC 66-204 page 2'!I$28,0)</f>
        <v>0</v>
      </c>
      <c r="V24" s="209">
        <f>S24*U24</f>
        <v>0</v>
      </c>
      <c r="W24" s="28"/>
    </row>
    <row r="25" spans="1:23" ht="15">
      <c r="A25" s="171"/>
      <c r="B25" s="171"/>
      <c r="C25" s="171"/>
      <c r="E25" s="476">
        <v>0</v>
      </c>
      <c r="F25" s="172" t="s">
        <v>142</v>
      </c>
      <c r="G25" s="172">
        <v>1</v>
      </c>
      <c r="I25" s="172"/>
      <c r="J25" s="212">
        <f>E25*'Rate Classifications'!F38*G25</f>
        <v>0</v>
      </c>
      <c r="K25" s="171"/>
      <c r="L25" s="181"/>
      <c r="M25" s="32" t="s">
        <v>494</v>
      </c>
      <c r="N25" s="32"/>
      <c r="O25" s="32"/>
      <c r="P25" s="18"/>
      <c r="Q25" s="18"/>
      <c r="R25" s="18"/>
      <c r="S25" s="60">
        <f>J51</f>
        <v>0</v>
      </c>
      <c r="T25" s="21" t="s">
        <v>61</v>
      </c>
      <c r="U25" s="23">
        <f>IF('TC 66-204 page 2'!J$28&gt;0,'TC 66-204 page 2'!J$28,0)</f>
        <v>0</v>
      </c>
      <c r="V25" s="209">
        <f aca="true" t="shared" si="0" ref="V25:V30">S25*U25</f>
        <v>0</v>
      </c>
      <c r="W25" s="28"/>
    </row>
    <row r="26" spans="1:23" ht="15">
      <c r="A26" s="171"/>
      <c r="B26" s="171"/>
      <c r="C26" s="171"/>
      <c r="E26" s="172"/>
      <c r="F26" s="172"/>
      <c r="G26" s="172"/>
      <c r="I26" s="172"/>
      <c r="J26" s="210"/>
      <c r="K26" s="171"/>
      <c r="L26" s="181"/>
      <c r="M26" s="32" t="s">
        <v>495</v>
      </c>
      <c r="N26" s="32"/>
      <c r="O26" s="32"/>
      <c r="P26" s="18"/>
      <c r="Q26" s="18"/>
      <c r="R26" s="18"/>
      <c r="S26" s="60">
        <f>J58</f>
        <v>0</v>
      </c>
      <c r="T26" s="21" t="s">
        <v>61</v>
      </c>
      <c r="U26" s="23">
        <f>IF('TC 66-204 page 2'!K$28&gt;0,'TC 66-204 page 2'!K$28,0)</f>
        <v>0</v>
      </c>
      <c r="V26" s="209">
        <f t="shared" si="0"/>
        <v>0</v>
      </c>
      <c r="W26" s="28"/>
    </row>
    <row r="27" spans="1:23" ht="15">
      <c r="A27" s="821" t="s">
        <v>450</v>
      </c>
      <c r="B27" s="821"/>
      <c r="C27" s="188"/>
      <c r="E27" s="172"/>
      <c r="F27" s="172"/>
      <c r="G27" s="172"/>
      <c r="I27" s="172"/>
      <c r="J27" s="210"/>
      <c r="K27" s="171"/>
      <c r="L27" s="9"/>
      <c r="M27" s="32" t="s">
        <v>496</v>
      </c>
      <c r="N27" s="32"/>
      <c r="O27" s="18"/>
      <c r="P27" s="18"/>
      <c r="Q27" s="18"/>
      <c r="R27" s="18"/>
      <c r="S27" s="60">
        <f>J65</f>
        <v>0</v>
      </c>
      <c r="T27" s="21" t="s">
        <v>61</v>
      </c>
      <c r="U27" s="23">
        <f>IF('TC 66-204 page 2'!L$28&gt;0,'TC 66-204 page 2'!L$28,0)</f>
        <v>0</v>
      </c>
      <c r="V27" s="209">
        <f t="shared" si="0"/>
        <v>0</v>
      </c>
      <c r="W27" s="28"/>
    </row>
    <row r="28" spans="1:23" ht="15">
      <c r="A28" s="171"/>
      <c r="B28" s="171" t="s">
        <v>375</v>
      </c>
      <c r="C28" s="171"/>
      <c r="E28" s="172"/>
      <c r="F28" s="173"/>
      <c r="G28" s="173">
        <f>J12</f>
        <v>0</v>
      </c>
      <c r="I28" s="172"/>
      <c r="J28" s="210"/>
      <c r="K28" s="171"/>
      <c r="L28" s="9"/>
      <c r="M28" s="32" t="s">
        <v>497</v>
      </c>
      <c r="N28" s="32"/>
      <c r="O28" s="32"/>
      <c r="P28" s="32"/>
      <c r="Q28" s="32"/>
      <c r="R28" s="18"/>
      <c r="S28" s="60">
        <f>J72</f>
        <v>0</v>
      </c>
      <c r="T28" s="21" t="s">
        <v>61</v>
      </c>
      <c r="U28" s="23">
        <f>IF('TC 66-204 page 2'!M$28&gt;0,'TC 66-204 page 2'!M$28,0)</f>
        <v>0</v>
      </c>
      <c r="V28" s="209">
        <f t="shared" si="0"/>
        <v>0</v>
      </c>
      <c r="W28" s="28"/>
    </row>
    <row r="29" spans="1:23" ht="15">
      <c r="A29" s="171"/>
      <c r="B29" s="171" t="s">
        <v>376</v>
      </c>
      <c r="C29" s="171"/>
      <c r="E29" s="172"/>
      <c r="F29" s="172"/>
      <c r="G29" s="173">
        <f>J21</f>
        <v>60</v>
      </c>
      <c r="I29" s="172" t="s">
        <v>22</v>
      </c>
      <c r="J29" s="213">
        <f>SUM(G28:G30)</f>
        <v>60</v>
      </c>
      <c r="K29" s="171"/>
      <c r="L29" s="9"/>
      <c r="M29" s="32" t="s">
        <v>498</v>
      </c>
      <c r="N29" s="32"/>
      <c r="O29" s="18"/>
      <c r="P29" s="18"/>
      <c r="Q29" s="18"/>
      <c r="R29" s="18"/>
      <c r="S29" s="60">
        <f>J79</f>
        <v>0</v>
      </c>
      <c r="T29" s="21" t="s">
        <v>61</v>
      </c>
      <c r="U29" s="23">
        <f>IF('TC 66-204 page 2'!N$28&gt;0,'TC 66-204 page 2'!N$28,0)</f>
        <v>0</v>
      </c>
      <c r="V29" s="209">
        <f t="shared" si="0"/>
        <v>0</v>
      </c>
      <c r="W29" s="28"/>
    </row>
    <row r="30" spans="1:23" ht="15.75">
      <c r="A30" s="171"/>
      <c r="B30" s="171" t="s">
        <v>377</v>
      </c>
      <c r="C30" s="171"/>
      <c r="E30" s="172"/>
      <c r="F30" s="172"/>
      <c r="G30" s="173">
        <f>J25</f>
        <v>0</v>
      </c>
      <c r="I30" s="218" t="s">
        <v>14</v>
      </c>
      <c r="J30" s="214">
        <f>IF(E25=0,0,J29/'Rate Classifications'!O47)</f>
        <v>0</v>
      </c>
      <c r="K30" s="171" t="s">
        <v>59</v>
      </c>
      <c r="L30" s="9"/>
      <c r="M30" s="32" t="s">
        <v>499</v>
      </c>
      <c r="N30" s="32"/>
      <c r="O30" s="32"/>
      <c r="P30" s="32"/>
      <c r="Q30" s="32"/>
      <c r="R30" s="18"/>
      <c r="S30" s="60">
        <f>J86</f>
        <v>0</v>
      </c>
      <c r="T30" s="21" t="s">
        <v>61</v>
      </c>
      <c r="U30" s="23">
        <f>IF('TC 66-204 page 2'!O$28&gt;0,'TC 66-204 page 2'!O$28,0)</f>
        <v>0</v>
      </c>
      <c r="V30" s="209">
        <f t="shared" si="0"/>
        <v>0</v>
      </c>
      <c r="W30" s="28"/>
    </row>
    <row r="31" spans="1:23" ht="15.75">
      <c r="A31" s="171"/>
      <c r="B31" s="171"/>
      <c r="C31" s="171"/>
      <c r="E31" s="172"/>
      <c r="F31" s="172"/>
      <c r="G31" s="173"/>
      <c r="I31" s="179"/>
      <c r="J31" s="180"/>
      <c r="K31" s="171"/>
      <c r="L31" s="9"/>
      <c r="M31" s="32" t="s">
        <v>501</v>
      </c>
      <c r="N31" s="32"/>
      <c r="O31" s="32"/>
      <c r="P31" s="32"/>
      <c r="Q31" s="18"/>
      <c r="R31" s="18"/>
      <c r="S31" s="60">
        <f>J93</f>
        <v>0</v>
      </c>
      <c r="T31" s="21" t="s">
        <v>61</v>
      </c>
      <c r="U31" s="23">
        <f>IF('TC 66-204 page 2'!P$28&gt;0,'TC 66-204 page 2'!P$28,0)</f>
        <v>0</v>
      </c>
      <c r="V31" s="209">
        <f aca="true" t="shared" si="1" ref="V31:V36">S31*U31</f>
        <v>0</v>
      </c>
      <c r="W31" s="28"/>
    </row>
    <row r="32" spans="1:23" ht="15.75">
      <c r="A32" s="171"/>
      <c r="B32" s="171"/>
      <c r="C32" s="171"/>
      <c r="D32" s="172"/>
      <c r="E32" s="172"/>
      <c r="F32" s="173"/>
      <c r="G32" s="172"/>
      <c r="I32" s="179"/>
      <c r="J32" s="180"/>
      <c r="K32" s="171"/>
      <c r="L32" s="9"/>
      <c r="M32" s="32" t="s">
        <v>500</v>
      </c>
      <c r="N32" s="32"/>
      <c r="O32" s="32"/>
      <c r="P32" s="32"/>
      <c r="Q32" s="18"/>
      <c r="R32" s="18"/>
      <c r="S32" s="60">
        <f>J100</f>
        <v>0</v>
      </c>
      <c r="T32" s="21" t="s">
        <v>61</v>
      </c>
      <c r="U32" s="23">
        <f>IF('TC 66-204 page 2'!Q$28&gt;0,'TC 66-204 page 2'!Q$28,0)</f>
        <v>0</v>
      </c>
      <c r="V32" s="209">
        <f t="shared" si="1"/>
        <v>0</v>
      </c>
      <c r="W32" s="28"/>
    </row>
    <row r="33" spans="1:23" ht="15">
      <c r="A33" s="171"/>
      <c r="B33" s="171"/>
      <c r="C33" s="171"/>
      <c r="D33" s="171"/>
      <c r="E33" s="171"/>
      <c r="F33" s="171"/>
      <c r="G33" s="171"/>
      <c r="I33" s="171"/>
      <c r="J33" s="171"/>
      <c r="K33" s="171"/>
      <c r="L33" s="9"/>
      <c r="M33" s="32" t="s">
        <v>502</v>
      </c>
      <c r="N33" s="32"/>
      <c r="O33" s="18"/>
      <c r="P33" s="18"/>
      <c r="Q33" s="18"/>
      <c r="R33" s="18"/>
      <c r="S33" s="60">
        <f>J107</f>
        <v>0</v>
      </c>
      <c r="T33" s="21" t="s">
        <v>61</v>
      </c>
      <c r="U33" s="23">
        <f>IF('TC 66-204 page 2'!R$28&gt;0,'TC 66-204 page 2'!R$28,0)</f>
        <v>0</v>
      </c>
      <c r="V33" s="209">
        <f t="shared" si="1"/>
        <v>0</v>
      </c>
      <c r="W33" s="28"/>
    </row>
    <row r="34" spans="1:23" ht="15.75">
      <c r="A34" s="197" t="s">
        <v>532</v>
      </c>
      <c r="B34" s="190"/>
      <c r="C34" s="190"/>
      <c r="D34" s="190"/>
      <c r="E34" s="190"/>
      <c r="F34" s="191"/>
      <c r="G34" s="189"/>
      <c r="I34" s="171"/>
      <c r="J34" s="171"/>
      <c r="K34" s="171"/>
      <c r="L34" s="181"/>
      <c r="M34" s="32" t="s">
        <v>503</v>
      </c>
      <c r="N34" s="32"/>
      <c r="O34" s="32"/>
      <c r="P34" s="32"/>
      <c r="Q34" s="18"/>
      <c r="R34" s="18"/>
      <c r="S34" s="60">
        <f>J114</f>
        <v>0</v>
      </c>
      <c r="T34" s="21" t="s">
        <v>61</v>
      </c>
      <c r="U34" s="23">
        <f>IF('TC 66-204 page 2'!S$28&gt;0,'TC 66-204 page 2'!S$28,0)</f>
        <v>0</v>
      </c>
      <c r="V34" s="209">
        <f t="shared" si="1"/>
        <v>0</v>
      </c>
      <c r="W34" s="28"/>
    </row>
    <row r="35" spans="1:23" ht="15">
      <c r="A35" s="171"/>
      <c r="B35" s="171"/>
      <c r="C35" s="171"/>
      <c r="D35" s="171"/>
      <c r="E35" s="171"/>
      <c r="F35" s="171"/>
      <c r="G35" s="171"/>
      <c r="I35" s="171"/>
      <c r="J35" s="171"/>
      <c r="K35" s="171"/>
      <c r="L35" s="9"/>
      <c r="M35" s="32" t="s">
        <v>504</v>
      </c>
      <c r="N35" s="32"/>
      <c r="O35" s="32"/>
      <c r="P35" s="32"/>
      <c r="Q35" s="32"/>
      <c r="R35" s="18"/>
      <c r="S35" s="60">
        <f>J121</f>
        <v>0</v>
      </c>
      <c r="T35" s="21" t="s">
        <v>61</v>
      </c>
      <c r="U35" s="23">
        <f>IF('TC 66-204 page 2'!T$28&gt;0,'TC 66-204 page 2'!T$28,0)</f>
        <v>0</v>
      </c>
      <c r="V35" s="209">
        <f t="shared" si="1"/>
        <v>0</v>
      </c>
      <c r="W35" s="28"/>
    </row>
    <row r="36" spans="1:23" ht="15">
      <c r="A36" s="171"/>
      <c r="B36" s="171" t="s">
        <v>554</v>
      </c>
      <c r="C36" s="171"/>
      <c r="E36" s="172" t="s">
        <v>67</v>
      </c>
      <c r="F36" s="182" t="s">
        <v>197</v>
      </c>
      <c r="G36" s="171"/>
      <c r="I36" s="171"/>
      <c r="J36" s="171"/>
      <c r="K36" s="171"/>
      <c r="L36" s="9"/>
      <c r="M36" s="32" t="s">
        <v>505</v>
      </c>
      <c r="N36" s="32"/>
      <c r="O36" s="32"/>
      <c r="P36" s="32"/>
      <c r="Q36" s="32"/>
      <c r="R36" s="32"/>
      <c r="S36" s="65">
        <f>J128</f>
        <v>0</v>
      </c>
      <c r="T36" s="21" t="s">
        <v>61</v>
      </c>
      <c r="U36" s="23">
        <f>IF('TC 66-204 page 3'!D$28&gt;0,'TC 66-204 page 3'!D$28,0)</f>
        <v>0</v>
      </c>
      <c r="V36" s="209">
        <f t="shared" si="1"/>
        <v>0</v>
      </c>
      <c r="W36" s="28"/>
    </row>
    <row r="37" spans="1:23" ht="15.75">
      <c r="A37" s="171"/>
      <c r="B37" s="171" t="s">
        <v>552</v>
      </c>
      <c r="C37" s="171" t="s">
        <v>2</v>
      </c>
      <c r="E37" s="172">
        <v>8</v>
      </c>
      <c r="F37" s="172">
        <v>250</v>
      </c>
      <c r="G37" s="171"/>
      <c r="I37" s="178" t="s">
        <v>14</v>
      </c>
      <c r="J37" s="204">
        <f>'Rate Classifications'!N32*E37/F37</f>
        <v>0</v>
      </c>
      <c r="K37" s="171" t="s">
        <v>59</v>
      </c>
      <c r="L37" s="9"/>
      <c r="M37" s="32" t="s">
        <v>507</v>
      </c>
      <c r="N37" s="32"/>
      <c r="O37" s="32"/>
      <c r="P37" s="18"/>
      <c r="Q37" s="18"/>
      <c r="R37" s="18"/>
      <c r="S37" s="60">
        <f>J135</f>
        <v>0</v>
      </c>
      <c r="T37" s="21" t="s">
        <v>61</v>
      </c>
      <c r="U37" s="23">
        <f>IF('TC 66-204 page 3'!E$28&gt;0,'TC 66-204 page 3'!E$28,0)</f>
        <v>0</v>
      </c>
      <c r="V37" s="209">
        <f aca="true" t="shared" si="2" ref="V37:V42">S37*U37</f>
        <v>0</v>
      </c>
      <c r="W37" s="28"/>
    </row>
    <row r="38" spans="1:23" ht="15.75">
      <c r="A38" s="171"/>
      <c r="B38" s="171"/>
      <c r="C38" s="171"/>
      <c r="D38" s="171"/>
      <c r="E38" s="171"/>
      <c r="F38" s="171"/>
      <c r="G38" s="171"/>
      <c r="I38" s="195"/>
      <c r="J38" s="171"/>
      <c r="L38" s="9"/>
      <c r="M38" s="32" t="s">
        <v>506</v>
      </c>
      <c r="N38" s="32"/>
      <c r="O38" s="32"/>
      <c r="P38" s="32"/>
      <c r="Q38" s="32"/>
      <c r="R38" s="32"/>
      <c r="S38" s="60">
        <f>J143</f>
        <v>0</v>
      </c>
      <c r="T38" s="21" t="s">
        <v>60</v>
      </c>
      <c r="U38" s="23">
        <f>IF('TC 66-204 page 3'!F$28&gt;0,'TC 66-204 page 3'!F$28,0)</f>
        <v>0</v>
      </c>
      <c r="V38" s="209">
        <f t="shared" si="2"/>
        <v>0</v>
      </c>
      <c r="W38" s="28"/>
    </row>
    <row r="39" spans="1:23" ht="15.75">
      <c r="A39" s="171"/>
      <c r="B39" s="171"/>
      <c r="C39" s="171"/>
      <c r="D39" s="171"/>
      <c r="E39" s="171"/>
      <c r="F39" s="171"/>
      <c r="G39" s="171"/>
      <c r="I39" s="221"/>
      <c r="J39" s="195"/>
      <c r="K39" s="171"/>
      <c r="L39" s="9"/>
      <c r="M39" s="32" t="s">
        <v>508</v>
      </c>
      <c r="N39" s="32"/>
      <c r="O39" s="18"/>
      <c r="P39" s="18"/>
      <c r="Q39" s="18"/>
      <c r="R39" s="18"/>
      <c r="S39" s="60">
        <f>J150</f>
        <v>0</v>
      </c>
      <c r="T39" s="21" t="s">
        <v>61</v>
      </c>
      <c r="U39" s="23">
        <f>IF('TC 66-204 page 3'!G$28&gt;0,'TC 66-204 page 3'!G$28,0)</f>
        <v>0</v>
      </c>
      <c r="V39" s="209">
        <f t="shared" si="2"/>
        <v>0</v>
      </c>
      <c r="W39" s="28"/>
    </row>
    <row r="40" spans="1:23" ht="15.75">
      <c r="A40" s="171"/>
      <c r="B40" s="171"/>
      <c r="C40" s="171"/>
      <c r="D40" s="171"/>
      <c r="E40" s="171"/>
      <c r="F40" s="171"/>
      <c r="G40" s="171"/>
      <c r="I40" s="221"/>
      <c r="J40" s="195"/>
      <c r="K40" s="171"/>
      <c r="L40" s="181"/>
      <c r="M40" s="32" t="s">
        <v>509</v>
      </c>
      <c r="N40" s="32"/>
      <c r="O40" s="32"/>
      <c r="P40" s="32"/>
      <c r="Q40" s="18"/>
      <c r="R40" s="18"/>
      <c r="S40" s="60">
        <f>J157</f>
        <v>0</v>
      </c>
      <c r="T40" s="21" t="s">
        <v>61</v>
      </c>
      <c r="U40" s="23">
        <f>IF('TC 66-204 page 3'!H$28&gt;0,'TC 66-204 page 3'!H$28,0)</f>
        <v>0</v>
      </c>
      <c r="V40" s="209">
        <f t="shared" si="2"/>
        <v>0</v>
      </c>
      <c r="W40" s="28"/>
    </row>
    <row r="41" spans="1:23" ht="15.75">
      <c r="A41" s="823" t="s">
        <v>531</v>
      </c>
      <c r="B41" s="824"/>
      <c r="C41" s="824"/>
      <c r="D41" s="824"/>
      <c r="E41" s="824"/>
      <c r="F41" s="825"/>
      <c r="G41" s="171"/>
      <c r="I41" s="172"/>
      <c r="J41" s="171"/>
      <c r="K41" s="171"/>
      <c r="L41" s="181"/>
      <c r="M41" s="32" t="s">
        <v>510</v>
      </c>
      <c r="N41" s="32"/>
      <c r="O41" s="32"/>
      <c r="P41" s="32"/>
      <c r="Q41" s="32"/>
      <c r="R41" s="18"/>
      <c r="S41" s="60">
        <f>J164</f>
        <v>0</v>
      </c>
      <c r="T41" s="21" t="s">
        <v>61</v>
      </c>
      <c r="U41" s="23">
        <f>IF('TC 66-204 page 3'!I$28&gt;0,'TC 66-204 page 3'!I$28,0)</f>
        <v>0</v>
      </c>
      <c r="V41" s="209">
        <f t="shared" si="2"/>
        <v>0</v>
      </c>
      <c r="W41" s="28"/>
    </row>
    <row r="42" spans="1:23" ht="15">
      <c r="A42" s="171"/>
      <c r="B42" s="171"/>
      <c r="C42" s="171"/>
      <c r="D42" s="171"/>
      <c r="E42" s="171"/>
      <c r="F42" s="171"/>
      <c r="G42" s="171"/>
      <c r="I42" s="172"/>
      <c r="J42" s="171"/>
      <c r="K42" s="171"/>
      <c r="L42" s="181"/>
      <c r="M42" s="32" t="s">
        <v>511</v>
      </c>
      <c r="N42" s="32"/>
      <c r="O42" s="32"/>
      <c r="P42" s="32"/>
      <c r="Q42" s="32"/>
      <c r="R42" s="18"/>
      <c r="S42" s="60">
        <f>J171</f>
        <v>0</v>
      </c>
      <c r="T42" s="21" t="s">
        <v>61</v>
      </c>
      <c r="U42" s="23">
        <f>IF('TC 66-204 page 3'!J$28&gt;0,'TC 66-204 page 3'!J$28,0)</f>
        <v>0</v>
      </c>
      <c r="V42" s="209">
        <f t="shared" si="2"/>
        <v>0</v>
      </c>
      <c r="W42" s="28"/>
    </row>
    <row r="43" spans="1:23" ht="15">
      <c r="A43" s="171"/>
      <c r="B43" s="171" t="s">
        <v>555</v>
      </c>
      <c r="C43" s="171"/>
      <c r="D43" s="171"/>
      <c r="E43" s="172" t="s">
        <v>70</v>
      </c>
      <c r="F43" s="172" t="s">
        <v>71</v>
      </c>
      <c r="G43" s="171"/>
      <c r="I43" s="172"/>
      <c r="J43" s="171"/>
      <c r="K43" s="171"/>
      <c r="L43" s="181"/>
      <c r="M43" s="32" t="s">
        <v>512</v>
      </c>
      <c r="N43" s="32"/>
      <c r="O43" s="32"/>
      <c r="P43" s="32"/>
      <c r="Q43" s="32"/>
      <c r="R43" s="18"/>
      <c r="S43" s="60">
        <f>J178</f>
        <v>0</v>
      </c>
      <c r="T43" s="21" t="s">
        <v>61</v>
      </c>
      <c r="U43" s="23">
        <f>IF('TC 66-204 page 3'!K$28&gt;0,'TC 66-204 page 3'!K$28,0)</f>
        <v>0</v>
      </c>
      <c r="V43" s="209">
        <f aca="true" t="shared" si="3" ref="V43:V48">S43*U43</f>
        <v>0</v>
      </c>
      <c r="W43" s="28"/>
    </row>
    <row r="44" spans="1:23" ht="15.75">
      <c r="A44" s="171"/>
      <c r="B44" s="171" t="s">
        <v>104</v>
      </c>
      <c r="C44" s="171" t="s">
        <v>553</v>
      </c>
      <c r="D44" s="171"/>
      <c r="E44" s="172">
        <v>0.4</v>
      </c>
      <c r="F44" s="172">
        <v>1</v>
      </c>
      <c r="G44" s="171"/>
      <c r="I44" s="218" t="s">
        <v>14</v>
      </c>
      <c r="J44" s="214">
        <f>'Rate Classifications'!$P$32*E44*F44</f>
        <v>0</v>
      </c>
      <c r="K44" s="171" t="s">
        <v>117</v>
      </c>
      <c r="L44" s="181"/>
      <c r="M44" s="32" t="s">
        <v>513</v>
      </c>
      <c r="N44" s="32"/>
      <c r="O44" s="32"/>
      <c r="P44" s="18"/>
      <c r="Q44" s="18"/>
      <c r="R44" s="18"/>
      <c r="S44" s="60">
        <f>J188</f>
        <v>0</v>
      </c>
      <c r="T44" s="21" t="s">
        <v>118</v>
      </c>
      <c r="U44" s="23">
        <f>IF('TC 66-204 page 3'!L$28&gt;0,'TC 66-204 page 3'!L$28,0)</f>
        <v>0</v>
      </c>
      <c r="V44" s="209">
        <f t="shared" si="3"/>
        <v>0</v>
      </c>
      <c r="W44" s="28"/>
    </row>
    <row r="45" spans="1:23" ht="15.75">
      <c r="A45" s="171"/>
      <c r="B45" s="171"/>
      <c r="C45" s="171"/>
      <c r="D45" s="171"/>
      <c r="E45" s="171"/>
      <c r="F45" s="171"/>
      <c r="G45" s="171"/>
      <c r="I45" s="221"/>
      <c r="J45" s="219"/>
      <c r="K45" s="171"/>
      <c r="L45" s="181"/>
      <c r="M45" s="32" t="s">
        <v>515</v>
      </c>
      <c r="N45" s="32"/>
      <c r="O45" s="32"/>
      <c r="P45" s="18"/>
      <c r="Q45" s="18"/>
      <c r="R45" s="18"/>
      <c r="S45" s="60">
        <f>J199</f>
        <v>0</v>
      </c>
      <c r="T45" s="21" t="s">
        <v>118</v>
      </c>
      <c r="U45" s="23">
        <f>IF('TC 66-204 page 3'!M$28&gt;0,'TC 66-204 page 3'!M$28,0)</f>
        <v>0</v>
      </c>
      <c r="V45" s="209">
        <f t="shared" si="3"/>
        <v>0</v>
      </c>
      <c r="W45" s="28"/>
    </row>
    <row r="46" spans="1:23" ht="15.75">
      <c r="A46" s="171"/>
      <c r="B46" s="171"/>
      <c r="C46" s="171"/>
      <c r="D46" s="171"/>
      <c r="E46" s="171"/>
      <c r="F46" s="171"/>
      <c r="G46" s="171"/>
      <c r="I46" s="221"/>
      <c r="J46" s="219"/>
      <c r="K46" s="171"/>
      <c r="L46" s="181"/>
      <c r="M46" s="32" t="s">
        <v>514</v>
      </c>
      <c r="N46" s="32"/>
      <c r="O46" s="32"/>
      <c r="P46" s="18"/>
      <c r="Q46" s="18"/>
      <c r="R46" s="18"/>
      <c r="S46" s="60">
        <f>J210</f>
        <v>0</v>
      </c>
      <c r="T46" s="21" t="s">
        <v>118</v>
      </c>
      <c r="U46" s="23">
        <f>IF('TC 66-204 page 3'!N$28&gt;0,'TC 66-204 page 3'!N$28,0)</f>
        <v>0</v>
      </c>
      <c r="V46" s="209">
        <f t="shared" si="3"/>
        <v>0</v>
      </c>
      <c r="W46" s="28"/>
    </row>
    <row r="47" spans="1:23" ht="15">
      <c r="A47" s="171"/>
      <c r="B47" s="171"/>
      <c r="C47" s="171"/>
      <c r="D47" s="171"/>
      <c r="E47" s="171"/>
      <c r="F47" s="171"/>
      <c r="G47" s="171"/>
      <c r="I47" s="172"/>
      <c r="J47" s="210"/>
      <c r="K47" s="171"/>
      <c r="L47" s="9"/>
      <c r="M47" s="32" t="s">
        <v>516</v>
      </c>
      <c r="N47" s="32"/>
      <c r="O47" s="32"/>
      <c r="P47" s="18"/>
      <c r="Q47" s="18"/>
      <c r="R47" s="18"/>
      <c r="S47" s="60">
        <f>J221</f>
        <v>0</v>
      </c>
      <c r="T47" s="21" t="s">
        <v>118</v>
      </c>
      <c r="U47" s="23">
        <f>IF('TC 66-204 page 3'!O$28&gt;0,'TC 66-204 page 3'!O$28,0)</f>
        <v>0</v>
      </c>
      <c r="V47" s="209">
        <f t="shared" si="3"/>
        <v>0</v>
      </c>
      <c r="W47" s="28"/>
    </row>
    <row r="48" spans="1:23" ht="15.75">
      <c r="A48" s="197" t="s">
        <v>530</v>
      </c>
      <c r="B48" s="190"/>
      <c r="C48" s="190"/>
      <c r="D48" s="190"/>
      <c r="E48" s="190"/>
      <c r="F48" s="191"/>
      <c r="G48" s="189"/>
      <c r="I48" s="172"/>
      <c r="J48" s="210"/>
      <c r="K48" s="171"/>
      <c r="L48" s="9"/>
      <c r="M48" s="32" t="s">
        <v>517</v>
      </c>
      <c r="N48" s="32"/>
      <c r="O48" s="32"/>
      <c r="P48" s="32"/>
      <c r="Q48" s="18"/>
      <c r="R48" s="18"/>
      <c r="S48" s="60">
        <f>J232</f>
        <v>0</v>
      </c>
      <c r="T48" s="21" t="s">
        <v>118</v>
      </c>
      <c r="U48" s="23">
        <f>IF('TC 66-204 page 3'!P$28&gt;0,'TC 66-204 page 3'!P$28,0)</f>
        <v>0</v>
      </c>
      <c r="V48" s="209">
        <f t="shared" si="3"/>
        <v>0</v>
      </c>
      <c r="W48" s="28"/>
    </row>
    <row r="49" spans="1:23" ht="15">
      <c r="A49" s="171"/>
      <c r="B49" s="171"/>
      <c r="C49" s="171"/>
      <c r="D49" s="171"/>
      <c r="E49" s="171"/>
      <c r="F49" s="171"/>
      <c r="G49" s="171"/>
      <c r="I49" s="172"/>
      <c r="J49" s="210"/>
      <c r="K49" s="171"/>
      <c r="L49" s="9"/>
      <c r="M49" s="32" t="s">
        <v>518</v>
      </c>
      <c r="N49" s="32"/>
      <c r="O49" s="32"/>
      <c r="P49" s="18"/>
      <c r="Q49" s="18"/>
      <c r="R49" s="18"/>
      <c r="S49" s="60">
        <f>J243</f>
        <v>0</v>
      </c>
      <c r="T49" s="21" t="s">
        <v>118</v>
      </c>
      <c r="U49" s="23">
        <f>IF('TC 66-204 page 3'!Q$28&gt;0,'TC 66-204 page 3'!Q$28,0)</f>
        <v>0</v>
      </c>
      <c r="V49" s="209">
        <f>S49*U49</f>
        <v>0</v>
      </c>
      <c r="W49" s="28"/>
    </row>
    <row r="50" spans="1:23" ht="15">
      <c r="A50" s="171"/>
      <c r="B50" s="171" t="s">
        <v>556</v>
      </c>
      <c r="C50" s="171"/>
      <c r="D50" s="171"/>
      <c r="E50" s="172" t="s">
        <v>70</v>
      </c>
      <c r="F50" s="172" t="s">
        <v>71</v>
      </c>
      <c r="G50" s="171"/>
      <c r="I50" s="172"/>
      <c r="J50" s="210"/>
      <c r="K50" s="171"/>
      <c r="L50" s="9"/>
      <c r="M50" s="32" t="s">
        <v>519</v>
      </c>
      <c r="N50" s="32"/>
      <c r="O50" s="32"/>
      <c r="P50" s="18"/>
      <c r="Q50" s="18"/>
      <c r="R50" s="18"/>
      <c r="S50" s="60">
        <f>J254</f>
        <v>0</v>
      </c>
      <c r="T50" s="21" t="s">
        <v>118</v>
      </c>
      <c r="U50" s="23">
        <f>IF('TC 66-204 page 3'!R$28&gt;0,'TC 66-204 page 3'!R$28,0)</f>
        <v>0</v>
      </c>
      <c r="V50" s="209">
        <f>S50*U50</f>
        <v>0</v>
      </c>
      <c r="W50" s="28"/>
    </row>
    <row r="51" spans="1:23" ht="15.75">
      <c r="A51" s="171"/>
      <c r="B51" s="171" t="s">
        <v>552</v>
      </c>
      <c r="C51" s="171" t="s">
        <v>2</v>
      </c>
      <c r="D51" s="171"/>
      <c r="E51" s="172">
        <v>0.2</v>
      </c>
      <c r="F51" s="172">
        <v>1</v>
      </c>
      <c r="G51" s="171"/>
      <c r="I51" s="218" t="s">
        <v>14</v>
      </c>
      <c r="J51" s="214">
        <f>'Rate Classifications'!$P$32*E51*F51</f>
        <v>0</v>
      </c>
      <c r="K51" s="171" t="s">
        <v>61</v>
      </c>
      <c r="L51" s="9"/>
      <c r="M51" s="32" t="s">
        <v>520</v>
      </c>
      <c r="N51" s="32"/>
      <c r="O51" s="32"/>
      <c r="P51" s="18"/>
      <c r="Q51" s="18"/>
      <c r="R51" s="18"/>
      <c r="S51" s="60">
        <f>J267</f>
        <v>0</v>
      </c>
      <c r="T51" s="21" t="s">
        <v>110</v>
      </c>
      <c r="U51" s="23">
        <f>IF('TC 66-204 page 4'!U85&gt;0,1,0)</f>
        <v>0</v>
      </c>
      <c r="V51" s="209">
        <f>S51*U51</f>
        <v>0</v>
      </c>
      <c r="W51" s="28"/>
    </row>
    <row r="52" spans="1:23" ht="15.75">
      <c r="A52" s="373"/>
      <c r="B52" s="373"/>
      <c r="C52" s="373"/>
      <c r="D52" s="374"/>
      <c r="E52" s="374"/>
      <c r="F52" s="376"/>
      <c r="G52" s="374"/>
      <c r="H52" s="375"/>
      <c r="I52" s="377"/>
      <c r="J52" s="378"/>
      <c r="K52" s="373"/>
      <c r="L52" s="9"/>
      <c r="M52" s="67" t="s">
        <v>624</v>
      </c>
      <c r="N52" s="358"/>
      <c r="O52" s="358"/>
      <c r="P52" s="358"/>
      <c r="Q52" s="358"/>
      <c r="R52" s="358"/>
      <c r="S52" s="440">
        <f>J278</f>
        <v>0</v>
      </c>
      <c r="T52" s="21" t="s">
        <v>61</v>
      </c>
      <c r="U52" s="23">
        <f>IF('TC 66-204 page 5 Add. Items'!D$28="",0,IF('TC 66-204 page 5 Add. Items'!D$28&gt;0,'TC 66-204 page 5 Add. Items'!D$28,0))</f>
        <v>0</v>
      </c>
      <c r="V52" s="209">
        <f>S52*U52</f>
        <v>0</v>
      </c>
      <c r="W52" s="28"/>
    </row>
    <row r="53" spans="1:23" ht="15">
      <c r="A53" s="171"/>
      <c r="B53" s="171"/>
      <c r="C53" s="171"/>
      <c r="D53" s="171"/>
      <c r="E53" s="171"/>
      <c r="F53" s="171"/>
      <c r="G53" s="171"/>
      <c r="I53" s="171"/>
      <c r="J53" s="171"/>
      <c r="K53" s="171"/>
      <c r="L53" s="9"/>
      <c r="M53" s="67" t="s">
        <v>625</v>
      </c>
      <c r="N53" s="358"/>
      <c r="O53" s="358"/>
      <c r="P53" s="358"/>
      <c r="Q53" s="358"/>
      <c r="R53" s="358"/>
      <c r="S53" s="440">
        <f>J288</f>
        <v>0</v>
      </c>
      <c r="T53" s="21" t="s">
        <v>61</v>
      </c>
      <c r="U53" s="23">
        <f>IF('TC 66-204 page 5 Add. Items'!E$28="",0,IF('TC 66-204 page 5 Add. Items'!E$28&gt;0,'TC 66-204 page 5 Add. Items'!E$28,0))</f>
        <v>0</v>
      </c>
      <c r="V53" s="209">
        <f>S53*U53</f>
        <v>0</v>
      </c>
      <c r="W53" s="28"/>
    </row>
    <row r="54" spans="1:23" ht="15.75" thickBot="1">
      <c r="A54" s="171"/>
      <c r="B54" s="171"/>
      <c r="C54" s="171"/>
      <c r="D54" s="171"/>
      <c r="E54" s="171"/>
      <c r="F54" s="171"/>
      <c r="G54" s="171"/>
      <c r="I54" s="172"/>
      <c r="J54" s="210"/>
      <c r="K54" s="171"/>
      <c r="L54" s="9"/>
      <c r="M54" s="67" t="s">
        <v>626</v>
      </c>
      <c r="N54" s="358"/>
      <c r="O54" s="358"/>
      <c r="P54" s="358"/>
      <c r="Q54" s="358"/>
      <c r="R54" s="358"/>
      <c r="S54" s="440">
        <f>J298</f>
        <v>0</v>
      </c>
      <c r="T54" s="21" t="s">
        <v>61</v>
      </c>
      <c r="U54" s="23">
        <f>IF('TC 66-204 page 5 Add. Items'!F$28="",0,IF('TC 66-204 page 5 Add. Items'!F$28&gt;0,'TC 66-204 page 5 Add. Items'!F$28,0))</f>
        <v>0</v>
      </c>
      <c r="V54" s="400">
        <f>S53*U53</f>
        <v>0</v>
      </c>
      <c r="W54" s="28"/>
    </row>
    <row r="55" spans="1:23" ht="16.5" thickTop="1">
      <c r="A55" s="197" t="s">
        <v>533</v>
      </c>
      <c r="B55" s="190"/>
      <c r="C55" s="190"/>
      <c r="D55" s="190"/>
      <c r="E55" s="190"/>
      <c r="F55" s="191"/>
      <c r="G55" s="189"/>
      <c r="I55" s="172"/>
      <c r="J55" s="210"/>
      <c r="K55" s="171"/>
      <c r="L55" s="9"/>
      <c r="M55" s="358"/>
      <c r="N55" s="358"/>
      <c r="O55" s="358"/>
      <c r="P55" s="358"/>
      <c r="Q55" s="358"/>
      <c r="R55" s="358"/>
      <c r="S55" s="209"/>
      <c r="W55" s="28"/>
    </row>
    <row r="56" spans="1:23" ht="15">
      <c r="A56" s="171"/>
      <c r="B56" s="171"/>
      <c r="C56" s="171"/>
      <c r="D56" s="171"/>
      <c r="E56" s="171"/>
      <c r="F56" s="171"/>
      <c r="G56" s="171"/>
      <c r="I56" s="172"/>
      <c r="J56" s="210"/>
      <c r="K56" s="171"/>
      <c r="L56" s="9"/>
      <c r="M56" s="358"/>
      <c r="N56" s="358"/>
      <c r="O56" s="358"/>
      <c r="P56" s="358"/>
      <c r="Q56" s="358"/>
      <c r="R56" s="358"/>
      <c r="S56" s="209"/>
      <c r="U56" s="450" t="s">
        <v>116</v>
      </c>
      <c r="V56" s="451">
        <f>SUM(V22:V54)</f>
        <v>0</v>
      </c>
      <c r="W56" s="28"/>
    </row>
    <row r="57" spans="1:23" ht="15">
      <c r="A57" s="171"/>
      <c r="B57" s="171" t="s">
        <v>556</v>
      </c>
      <c r="C57" s="171"/>
      <c r="D57" s="171"/>
      <c r="E57" s="172" t="s">
        <v>70</v>
      </c>
      <c r="F57" s="172" t="s">
        <v>71</v>
      </c>
      <c r="G57" s="171"/>
      <c r="I57" s="172"/>
      <c r="J57" s="210"/>
      <c r="K57" s="171"/>
      <c r="L57" s="9"/>
      <c r="S57" s="209"/>
      <c r="W57" s="28"/>
    </row>
    <row r="58" spans="1:23" ht="15.75">
      <c r="A58" s="171"/>
      <c r="B58" s="171" t="s">
        <v>552</v>
      </c>
      <c r="C58" s="171" t="s">
        <v>2</v>
      </c>
      <c r="D58" s="171"/>
      <c r="E58" s="172">
        <v>3.7</v>
      </c>
      <c r="F58" s="172">
        <v>1</v>
      </c>
      <c r="G58" s="171"/>
      <c r="I58" s="218" t="s">
        <v>14</v>
      </c>
      <c r="J58" s="214">
        <f>'Rate Classifications'!$P$32*E58*F58</f>
        <v>0</v>
      </c>
      <c r="K58" s="171" t="s">
        <v>61</v>
      </c>
      <c r="L58" s="9"/>
      <c r="S58" s="209"/>
      <c r="W58" s="28"/>
    </row>
    <row r="59" spans="1:23" ht="15.75">
      <c r="A59" s="171"/>
      <c r="B59" s="171"/>
      <c r="C59" s="171"/>
      <c r="D59" s="171"/>
      <c r="E59" s="171"/>
      <c r="F59" s="171"/>
      <c r="G59" s="171"/>
      <c r="I59" s="221"/>
      <c r="J59" s="219"/>
      <c r="K59" s="171"/>
      <c r="L59" s="9"/>
      <c r="S59" s="209"/>
      <c r="W59" s="28"/>
    </row>
    <row r="60" spans="1:23" ht="15.75">
      <c r="A60" s="171"/>
      <c r="B60" s="171"/>
      <c r="C60" s="171"/>
      <c r="D60" s="171"/>
      <c r="E60" s="171"/>
      <c r="F60" s="171"/>
      <c r="G60" s="171"/>
      <c r="I60" s="221"/>
      <c r="J60" s="219"/>
      <c r="K60" s="171"/>
      <c r="L60" s="9"/>
      <c r="W60" s="28"/>
    </row>
    <row r="61" spans="1:23" ht="15">
      <c r="A61" s="171"/>
      <c r="B61" s="171"/>
      <c r="C61" s="171"/>
      <c r="D61" s="171"/>
      <c r="E61" s="171"/>
      <c r="F61" s="171"/>
      <c r="G61" s="171"/>
      <c r="I61" s="172"/>
      <c r="J61" s="210"/>
      <c r="K61" s="171"/>
      <c r="L61" s="9"/>
      <c r="W61" s="28"/>
    </row>
    <row r="62" spans="1:23" ht="15.75">
      <c r="A62" s="823" t="s">
        <v>534</v>
      </c>
      <c r="B62" s="824"/>
      <c r="C62" s="824"/>
      <c r="D62" s="824"/>
      <c r="E62" s="824"/>
      <c r="F62" s="825"/>
      <c r="G62" s="171"/>
      <c r="I62" s="172"/>
      <c r="J62" s="210"/>
      <c r="K62" s="171"/>
      <c r="L62" s="9"/>
      <c r="W62" s="28"/>
    </row>
    <row r="63" spans="1:23" ht="15">
      <c r="A63" s="171"/>
      <c r="B63" s="171"/>
      <c r="C63" s="171"/>
      <c r="D63" s="171"/>
      <c r="E63" s="171"/>
      <c r="F63" s="171"/>
      <c r="G63" s="171"/>
      <c r="I63" s="172"/>
      <c r="J63" s="210"/>
      <c r="K63" s="171"/>
      <c r="L63" s="9"/>
      <c r="W63" s="28"/>
    </row>
    <row r="64" spans="1:23" ht="15">
      <c r="A64" s="171"/>
      <c r="B64" s="171" t="s">
        <v>556</v>
      </c>
      <c r="C64" s="171"/>
      <c r="D64" s="171"/>
      <c r="E64" s="172" t="s">
        <v>70</v>
      </c>
      <c r="F64" s="172" t="s">
        <v>71</v>
      </c>
      <c r="G64" s="171"/>
      <c r="I64" s="172"/>
      <c r="J64" s="210"/>
      <c r="K64" s="171"/>
      <c r="L64" s="9"/>
      <c r="W64" s="28"/>
    </row>
    <row r="65" spans="1:23" ht="15.75">
      <c r="A65" s="171"/>
      <c r="B65" s="171" t="s">
        <v>552</v>
      </c>
      <c r="C65" s="171" t="s">
        <v>2</v>
      </c>
      <c r="D65" s="171"/>
      <c r="E65" s="172">
        <v>1</v>
      </c>
      <c r="F65" s="172">
        <v>1</v>
      </c>
      <c r="G65" s="171"/>
      <c r="I65" s="218" t="s">
        <v>14</v>
      </c>
      <c r="J65" s="214">
        <f>'Rate Classifications'!$P$32*E65*F65</f>
        <v>0</v>
      </c>
      <c r="K65" s="171" t="s">
        <v>61</v>
      </c>
      <c r="L65" s="9"/>
      <c r="W65" s="28"/>
    </row>
    <row r="66" spans="1:23" ht="15">
      <c r="A66" s="171"/>
      <c r="B66" s="171"/>
      <c r="C66" s="171"/>
      <c r="D66" s="171"/>
      <c r="E66" s="171"/>
      <c r="F66" s="171"/>
      <c r="G66" s="171"/>
      <c r="H66" s="172"/>
      <c r="I66" s="210"/>
      <c r="J66" s="171"/>
      <c r="L66" s="9"/>
      <c r="W66" s="28"/>
    </row>
    <row r="67" spans="1:23" ht="15">
      <c r="A67" s="171"/>
      <c r="B67" s="171"/>
      <c r="C67" s="171"/>
      <c r="D67" s="171"/>
      <c r="E67" s="171"/>
      <c r="F67" s="171"/>
      <c r="G67" s="171"/>
      <c r="H67" s="172"/>
      <c r="I67" s="210"/>
      <c r="J67" s="171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5">
      <c r="A68" s="171"/>
      <c r="B68" s="171"/>
      <c r="C68" s="171"/>
      <c r="D68" s="171"/>
      <c r="E68" s="171"/>
      <c r="F68" s="171"/>
      <c r="G68" s="171"/>
      <c r="H68" s="172"/>
      <c r="I68" s="210"/>
      <c r="J68" s="17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5.75">
      <c r="A69" s="197" t="s">
        <v>535</v>
      </c>
      <c r="B69" s="190"/>
      <c r="C69" s="190"/>
      <c r="D69" s="190"/>
      <c r="E69" s="190"/>
      <c r="F69" s="191"/>
      <c r="G69" s="189"/>
      <c r="H69" s="221"/>
      <c r="I69" s="210"/>
      <c r="J69" s="171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5">
      <c r="A70" s="171"/>
      <c r="B70" s="171"/>
      <c r="C70" s="171"/>
      <c r="D70" s="171"/>
      <c r="E70" s="171"/>
      <c r="F70" s="171"/>
      <c r="G70" s="171"/>
      <c r="H70" s="172"/>
      <c r="I70" s="210"/>
      <c r="J70" s="171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5">
      <c r="A71" s="171"/>
      <c r="B71" s="171" t="s">
        <v>556</v>
      </c>
      <c r="C71" s="171"/>
      <c r="D71" s="171"/>
      <c r="E71" s="172" t="s">
        <v>70</v>
      </c>
      <c r="F71" s="172" t="s">
        <v>71</v>
      </c>
      <c r="G71" s="171"/>
      <c r="H71" s="172"/>
      <c r="I71" s="210"/>
      <c r="J71" s="17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5.75">
      <c r="A72" s="171"/>
      <c r="B72" s="171" t="s">
        <v>552</v>
      </c>
      <c r="C72" s="171" t="s">
        <v>2</v>
      </c>
      <c r="D72" s="171"/>
      <c r="E72" s="172">
        <v>9.6</v>
      </c>
      <c r="F72" s="172">
        <v>1</v>
      </c>
      <c r="G72" s="171"/>
      <c r="I72" s="218" t="s">
        <v>14</v>
      </c>
      <c r="J72" s="214">
        <f>'Rate Classifications'!$P$32*E72*F72</f>
        <v>0</v>
      </c>
      <c r="K72" s="171" t="s">
        <v>61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5.75">
      <c r="A73" s="171"/>
      <c r="B73" s="171"/>
      <c r="C73" s="171"/>
      <c r="D73" s="171"/>
      <c r="E73" s="171"/>
      <c r="F73" s="171"/>
      <c r="G73" s="171"/>
      <c r="I73" s="221"/>
      <c r="J73" s="219"/>
      <c r="K73" s="17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5.75">
      <c r="A74" s="171"/>
      <c r="B74" s="171"/>
      <c r="C74" s="171"/>
      <c r="D74" s="171"/>
      <c r="E74" s="171"/>
      <c r="F74" s="171"/>
      <c r="G74" s="171"/>
      <c r="I74" s="221"/>
      <c r="J74" s="219"/>
      <c r="K74" s="17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5">
      <c r="A75" s="171"/>
      <c r="B75" s="171"/>
      <c r="C75" s="171"/>
      <c r="D75" s="171"/>
      <c r="E75" s="171"/>
      <c r="F75" s="171"/>
      <c r="G75" s="171"/>
      <c r="I75" s="172"/>
      <c r="J75" s="210"/>
      <c r="K75" s="171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5.75">
      <c r="A76" s="823" t="s">
        <v>536</v>
      </c>
      <c r="B76" s="824"/>
      <c r="C76" s="824"/>
      <c r="D76" s="824"/>
      <c r="E76" s="824"/>
      <c r="F76" s="825"/>
      <c r="G76" s="171"/>
      <c r="I76" s="172"/>
      <c r="J76" s="210"/>
      <c r="K76" s="17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5">
      <c r="A77" s="171"/>
      <c r="B77" s="171"/>
      <c r="C77" s="171"/>
      <c r="D77" s="171"/>
      <c r="E77" s="171"/>
      <c r="F77" s="171"/>
      <c r="G77" s="171"/>
      <c r="I77" s="172"/>
      <c r="J77" s="210"/>
      <c r="K77" s="171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5">
      <c r="A78" s="171"/>
      <c r="B78" s="171" t="s">
        <v>556</v>
      </c>
      <c r="C78" s="171"/>
      <c r="D78" s="171"/>
      <c r="E78" s="172" t="s">
        <v>70</v>
      </c>
      <c r="F78" s="172" t="s">
        <v>71</v>
      </c>
      <c r="G78" s="171"/>
      <c r="I78" s="172"/>
      <c r="J78" s="210"/>
      <c r="K78" s="17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5.75">
      <c r="A79" s="171"/>
      <c r="B79" s="171" t="s">
        <v>552</v>
      </c>
      <c r="C79" s="171" t="s">
        <v>2</v>
      </c>
      <c r="D79" s="171"/>
      <c r="E79" s="172">
        <v>3.1</v>
      </c>
      <c r="F79" s="172">
        <v>1</v>
      </c>
      <c r="G79" s="171"/>
      <c r="I79" s="218" t="s">
        <v>14</v>
      </c>
      <c r="J79" s="214">
        <f>'Rate Classifications'!$P$32*E79*F79</f>
        <v>0</v>
      </c>
      <c r="K79" s="171" t="s">
        <v>61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5">
      <c r="A80" s="171"/>
      <c r="B80" s="171"/>
      <c r="C80" s="171"/>
      <c r="D80" s="171"/>
      <c r="E80" s="171"/>
      <c r="F80" s="171"/>
      <c r="G80" s="171"/>
      <c r="I80" s="172"/>
      <c r="J80" s="210"/>
      <c r="K80" s="171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5">
      <c r="A81" s="171"/>
      <c r="B81" s="171"/>
      <c r="C81" s="171"/>
      <c r="D81" s="171"/>
      <c r="E81" s="171"/>
      <c r="F81" s="171"/>
      <c r="G81" s="171"/>
      <c r="I81" s="172"/>
      <c r="J81" s="210"/>
      <c r="K81" s="1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5">
      <c r="A82" s="171"/>
      <c r="B82" s="171"/>
      <c r="C82" s="171"/>
      <c r="D82" s="171"/>
      <c r="E82" s="171"/>
      <c r="F82" s="171"/>
      <c r="G82" s="171"/>
      <c r="I82" s="172"/>
      <c r="J82" s="210"/>
      <c r="K82" s="171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5.75">
      <c r="A83" s="197" t="s">
        <v>537</v>
      </c>
      <c r="B83" s="190"/>
      <c r="C83" s="190"/>
      <c r="D83" s="190"/>
      <c r="E83" s="190"/>
      <c r="F83" s="191"/>
      <c r="G83" s="189"/>
      <c r="I83" s="172"/>
      <c r="J83" s="210"/>
      <c r="K83" s="171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5">
      <c r="A84" s="171"/>
      <c r="B84" s="171"/>
      <c r="C84" s="171"/>
      <c r="D84" s="171"/>
      <c r="E84" s="172"/>
      <c r="F84" s="172"/>
      <c r="G84" s="171"/>
      <c r="I84" s="172"/>
      <c r="J84" s="210"/>
      <c r="K84" s="17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5">
      <c r="A85" s="171"/>
      <c r="B85" s="171" t="s">
        <v>556</v>
      </c>
      <c r="C85" s="171"/>
      <c r="D85" s="171"/>
      <c r="E85" s="172" t="s">
        <v>70</v>
      </c>
      <c r="F85" s="172" t="s">
        <v>71</v>
      </c>
      <c r="G85" s="171"/>
      <c r="I85" s="172"/>
      <c r="J85" s="210"/>
      <c r="K85" s="17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5.75">
      <c r="A86" s="171"/>
      <c r="B86" s="171" t="s">
        <v>552</v>
      </c>
      <c r="C86" s="171" t="s">
        <v>2</v>
      </c>
      <c r="D86" s="171"/>
      <c r="E86" s="172">
        <v>1.2</v>
      </c>
      <c r="F86" s="172">
        <v>1</v>
      </c>
      <c r="G86" s="171"/>
      <c r="I86" s="218" t="s">
        <v>14</v>
      </c>
      <c r="J86" s="214">
        <f>'Rate Classifications'!$P$32*E86*F86</f>
        <v>0</v>
      </c>
      <c r="K86" s="171" t="s">
        <v>61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5.75">
      <c r="A87" s="171"/>
      <c r="B87" s="171"/>
      <c r="C87" s="171"/>
      <c r="D87" s="171"/>
      <c r="E87" s="171"/>
      <c r="F87" s="171"/>
      <c r="G87" s="171"/>
      <c r="I87" s="221"/>
      <c r="J87" s="219"/>
      <c r="K87" s="17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5.75">
      <c r="A88" s="171"/>
      <c r="B88" s="171"/>
      <c r="C88" s="171"/>
      <c r="D88" s="171"/>
      <c r="E88" s="171"/>
      <c r="F88" s="171"/>
      <c r="G88" s="171"/>
      <c r="I88" s="221"/>
      <c r="J88" s="219"/>
      <c r="K88" s="171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5">
      <c r="A89" s="171"/>
      <c r="B89" s="171"/>
      <c r="C89" s="171"/>
      <c r="D89" s="171"/>
      <c r="E89" s="171"/>
      <c r="F89" s="171"/>
      <c r="G89" s="171"/>
      <c r="I89" s="172"/>
      <c r="J89" s="210"/>
      <c r="K89" s="17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5.75">
      <c r="A90" s="197" t="s">
        <v>538</v>
      </c>
      <c r="B90" s="190"/>
      <c r="C90" s="190"/>
      <c r="D90" s="190"/>
      <c r="E90" s="190"/>
      <c r="F90" s="191"/>
      <c r="G90" s="189"/>
      <c r="I90" s="172"/>
      <c r="J90" s="210"/>
      <c r="K90" s="17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5">
      <c r="A91" s="171"/>
      <c r="B91" s="171"/>
      <c r="C91" s="171"/>
      <c r="D91" s="171"/>
      <c r="E91" s="171"/>
      <c r="F91" s="171"/>
      <c r="G91" s="171"/>
      <c r="I91" s="172"/>
      <c r="J91" s="210"/>
      <c r="K91" s="17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5">
      <c r="A92" s="171"/>
      <c r="B92" s="171" t="s">
        <v>556</v>
      </c>
      <c r="C92" s="171"/>
      <c r="D92" s="171"/>
      <c r="E92" s="172" t="s">
        <v>70</v>
      </c>
      <c r="F92" s="172" t="s">
        <v>71</v>
      </c>
      <c r="G92" s="171"/>
      <c r="I92" s="172"/>
      <c r="J92" s="210"/>
      <c r="K92" s="17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5.75">
      <c r="A93" s="171"/>
      <c r="B93" s="171" t="s">
        <v>552</v>
      </c>
      <c r="C93" s="171" t="s">
        <v>2</v>
      </c>
      <c r="D93" s="171"/>
      <c r="E93" s="172">
        <v>2</v>
      </c>
      <c r="F93" s="172">
        <v>1</v>
      </c>
      <c r="G93" s="171"/>
      <c r="I93" s="218" t="s">
        <v>14</v>
      </c>
      <c r="J93" s="214">
        <f>'Rate Classifications'!$P$32*E93*F93</f>
        <v>0</v>
      </c>
      <c r="K93" s="171" t="s">
        <v>61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5">
      <c r="A94" s="171"/>
      <c r="B94" s="171"/>
      <c r="C94" s="171"/>
      <c r="D94" s="171"/>
      <c r="E94" s="171"/>
      <c r="F94" s="171"/>
      <c r="G94" s="171"/>
      <c r="I94" s="172"/>
      <c r="J94" s="210"/>
      <c r="K94" s="17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5">
      <c r="A95" s="171"/>
      <c r="B95" s="171"/>
      <c r="C95" s="171"/>
      <c r="D95" s="171"/>
      <c r="E95" s="171"/>
      <c r="F95" s="171"/>
      <c r="G95" s="171"/>
      <c r="I95" s="172"/>
      <c r="J95" s="210"/>
      <c r="K95" s="17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5">
      <c r="A96" s="171"/>
      <c r="B96" s="171"/>
      <c r="C96" s="171"/>
      <c r="D96" s="171"/>
      <c r="E96" s="171"/>
      <c r="F96" s="171"/>
      <c r="G96" s="171"/>
      <c r="I96" s="172"/>
      <c r="J96" s="210"/>
      <c r="K96" s="17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5.75">
      <c r="A97" s="197" t="s">
        <v>539</v>
      </c>
      <c r="B97" s="192"/>
      <c r="C97" s="192"/>
      <c r="D97" s="192"/>
      <c r="E97" s="192"/>
      <c r="F97" s="193"/>
      <c r="G97" s="171"/>
      <c r="I97" s="172"/>
      <c r="J97" s="210"/>
      <c r="K97" s="17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5">
      <c r="A98" s="171"/>
      <c r="B98" s="166"/>
      <c r="C98" s="166"/>
      <c r="D98" s="166"/>
      <c r="E98" s="166"/>
      <c r="F98" s="166"/>
      <c r="G98" s="171"/>
      <c r="I98" s="172"/>
      <c r="J98" s="210"/>
      <c r="K98" s="17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5">
      <c r="A99" s="171"/>
      <c r="B99" s="166" t="s">
        <v>556</v>
      </c>
      <c r="C99" s="166"/>
      <c r="D99" s="166"/>
      <c r="E99" s="175" t="s">
        <v>70</v>
      </c>
      <c r="F99" s="175" t="s">
        <v>71</v>
      </c>
      <c r="G99" s="171"/>
      <c r="I99" s="172"/>
      <c r="J99" s="210"/>
      <c r="K99" s="17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.75">
      <c r="A100" s="171"/>
      <c r="B100" s="166" t="s">
        <v>552</v>
      </c>
      <c r="C100" s="166" t="s">
        <v>2</v>
      </c>
      <c r="D100" s="166"/>
      <c r="E100" s="175">
        <v>1</v>
      </c>
      <c r="F100" s="175">
        <v>1</v>
      </c>
      <c r="G100" s="171"/>
      <c r="I100" s="218" t="s">
        <v>14</v>
      </c>
      <c r="J100" s="214">
        <f>'Rate Classifications'!$P$32*E100*F100</f>
        <v>0</v>
      </c>
      <c r="K100" s="171" t="s">
        <v>61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5.75">
      <c r="A101" s="171"/>
      <c r="B101" s="166"/>
      <c r="C101" s="166"/>
      <c r="D101" s="166"/>
      <c r="E101" s="166"/>
      <c r="F101" s="166"/>
      <c r="G101" s="171"/>
      <c r="I101" s="221"/>
      <c r="J101" s="219"/>
      <c r="K101" s="17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.75">
      <c r="A102" s="171"/>
      <c r="B102" s="166"/>
      <c r="C102" s="166"/>
      <c r="D102" s="166"/>
      <c r="E102" s="166"/>
      <c r="F102" s="166"/>
      <c r="G102" s="171"/>
      <c r="I102" s="221"/>
      <c r="J102" s="219"/>
      <c r="K102" s="17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5">
      <c r="A103" s="171"/>
      <c r="B103" s="166"/>
      <c r="C103" s="166"/>
      <c r="D103" s="166"/>
      <c r="E103" s="166"/>
      <c r="F103" s="166"/>
      <c r="G103" s="171"/>
      <c r="I103" s="171"/>
      <c r="J103" s="210"/>
      <c r="K103" s="17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5.75">
      <c r="A104" s="823" t="s">
        <v>540</v>
      </c>
      <c r="B104" s="824"/>
      <c r="C104" s="824"/>
      <c r="D104" s="824"/>
      <c r="E104" s="824"/>
      <c r="F104" s="825"/>
      <c r="G104" s="171"/>
      <c r="I104" s="171"/>
      <c r="J104" s="210"/>
      <c r="K104" s="17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5">
      <c r="A105" s="171"/>
      <c r="B105" s="171"/>
      <c r="C105" s="171"/>
      <c r="D105" s="171"/>
      <c r="E105" s="171"/>
      <c r="F105" s="171"/>
      <c r="G105" s="171"/>
      <c r="I105" s="171"/>
      <c r="J105" s="210"/>
      <c r="K105" s="17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>
      <c r="A106" s="171"/>
      <c r="B106" s="171" t="s">
        <v>556</v>
      </c>
      <c r="C106" s="171"/>
      <c r="D106" s="171"/>
      <c r="E106" s="172" t="s">
        <v>70</v>
      </c>
      <c r="F106" s="172" t="s">
        <v>71</v>
      </c>
      <c r="G106" s="171"/>
      <c r="I106" s="172"/>
      <c r="J106" s="210"/>
      <c r="K106" s="17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.75">
      <c r="A107" s="171"/>
      <c r="B107" s="171" t="s">
        <v>552</v>
      </c>
      <c r="C107" s="171" t="s">
        <v>2</v>
      </c>
      <c r="D107" s="171"/>
      <c r="E107" s="172">
        <v>1.9</v>
      </c>
      <c r="F107" s="172">
        <v>1</v>
      </c>
      <c r="G107" s="171"/>
      <c r="I107" s="218" t="s">
        <v>14</v>
      </c>
      <c r="J107" s="214">
        <f>'Rate Classifications'!$P$32*E107*F107</f>
        <v>0</v>
      </c>
      <c r="K107" s="171" t="s">
        <v>61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171"/>
      <c r="B108" s="171"/>
      <c r="C108" s="171"/>
      <c r="D108" s="171"/>
      <c r="E108" s="171"/>
      <c r="F108" s="171"/>
      <c r="G108" s="171"/>
      <c r="I108" s="172"/>
      <c r="J108" s="210"/>
      <c r="K108" s="17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>
      <c r="A109" s="171"/>
      <c r="B109" s="171"/>
      <c r="C109" s="171"/>
      <c r="D109" s="171"/>
      <c r="E109" s="171"/>
      <c r="F109" s="171"/>
      <c r="G109" s="171"/>
      <c r="I109" s="172"/>
      <c r="J109" s="210"/>
      <c r="K109" s="17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5">
      <c r="A110" s="171"/>
      <c r="B110" s="171"/>
      <c r="C110" s="171"/>
      <c r="D110" s="171"/>
      <c r="E110" s="171"/>
      <c r="F110" s="171"/>
      <c r="G110" s="171"/>
      <c r="I110" s="172"/>
      <c r="J110" s="210"/>
      <c r="K110" s="17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.75">
      <c r="A111" s="823" t="s">
        <v>541</v>
      </c>
      <c r="B111" s="824"/>
      <c r="C111" s="824"/>
      <c r="D111" s="824"/>
      <c r="E111" s="824"/>
      <c r="F111" s="825"/>
      <c r="G111" s="171"/>
      <c r="I111" s="172"/>
      <c r="J111" s="210"/>
      <c r="K111" s="17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>
      <c r="A112" s="171"/>
      <c r="B112" s="171"/>
      <c r="C112" s="171"/>
      <c r="D112" s="171"/>
      <c r="E112" s="171"/>
      <c r="F112" s="171"/>
      <c r="G112" s="171"/>
      <c r="I112" s="172"/>
      <c r="J112" s="210"/>
      <c r="K112" s="17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>
      <c r="A113" s="171"/>
      <c r="B113" s="171" t="s">
        <v>556</v>
      </c>
      <c r="C113" s="171"/>
      <c r="D113" s="171"/>
      <c r="E113" s="172" t="s">
        <v>70</v>
      </c>
      <c r="F113" s="172" t="s">
        <v>71</v>
      </c>
      <c r="G113" s="171"/>
      <c r="I113" s="172"/>
      <c r="J113" s="210"/>
      <c r="K113" s="17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.75">
      <c r="A114" s="171"/>
      <c r="B114" s="171" t="s">
        <v>557</v>
      </c>
      <c r="C114" s="171" t="s">
        <v>553</v>
      </c>
      <c r="D114" s="171"/>
      <c r="E114" s="172">
        <v>8.9</v>
      </c>
      <c r="F114" s="172">
        <v>1</v>
      </c>
      <c r="G114" s="171"/>
      <c r="I114" s="218" t="s">
        <v>14</v>
      </c>
      <c r="J114" s="214">
        <f>'Rate Classifications'!$P$32*E114*F114</f>
        <v>0</v>
      </c>
      <c r="K114" s="171" t="s">
        <v>61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5.75">
      <c r="A115" s="171"/>
      <c r="B115" s="171"/>
      <c r="C115" s="171"/>
      <c r="D115" s="171"/>
      <c r="E115" s="171"/>
      <c r="F115" s="171"/>
      <c r="G115" s="171"/>
      <c r="H115" s="179"/>
      <c r="I115" s="219"/>
      <c r="J115" s="17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.75">
      <c r="A116" s="171"/>
      <c r="B116" s="171"/>
      <c r="C116" s="171"/>
      <c r="D116" s="171"/>
      <c r="E116" s="171"/>
      <c r="F116" s="171"/>
      <c r="G116" s="171"/>
      <c r="H116" s="179"/>
      <c r="I116" s="180"/>
      <c r="J116" s="17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.75">
      <c r="A117" s="171"/>
      <c r="B117" s="171"/>
      <c r="C117" s="171"/>
      <c r="D117" s="171"/>
      <c r="E117" s="171"/>
      <c r="F117" s="171"/>
      <c r="G117" s="171"/>
      <c r="H117" s="179"/>
      <c r="I117" s="180"/>
      <c r="J117" s="17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.75">
      <c r="A118" s="197" t="s">
        <v>542</v>
      </c>
      <c r="B118" s="190"/>
      <c r="C118" s="190"/>
      <c r="D118" s="190"/>
      <c r="E118" s="190"/>
      <c r="F118" s="190"/>
      <c r="G118" s="191"/>
      <c r="H118" s="189"/>
      <c r="I118" s="189"/>
      <c r="J118" s="17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>
      <c r="A120" s="171"/>
      <c r="B120" s="171" t="s">
        <v>556</v>
      </c>
      <c r="C120" s="171"/>
      <c r="D120" s="171"/>
      <c r="E120" s="172" t="s">
        <v>70</v>
      </c>
      <c r="F120" s="172" t="s">
        <v>71</v>
      </c>
      <c r="G120" s="171"/>
      <c r="H120" s="171"/>
      <c r="I120" s="171"/>
      <c r="J120" s="17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5.75">
      <c r="A121" s="171"/>
      <c r="B121" s="171" t="s">
        <v>552</v>
      </c>
      <c r="C121" s="171" t="s">
        <v>2</v>
      </c>
      <c r="D121" s="171"/>
      <c r="E121" s="172">
        <v>6.1</v>
      </c>
      <c r="F121" s="172">
        <v>1</v>
      </c>
      <c r="G121" s="171"/>
      <c r="I121" s="218" t="s">
        <v>14</v>
      </c>
      <c r="J121" s="214">
        <f>'Rate Classifications'!$P$32*E121*F121</f>
        <v>0</v>
      </c>
      <c r="K121" s="171" t="s">
        <v>61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5">
      <c r="A122" s="171"/>
      <c r="B122" s="171"/>
      <c r="C122" s="171"/>
      <c r="D122" s="171"/>
      <c r="E122" s="171"/>
      <c r="F122" s="171"/>
      <c r="G122" s="171"/>
      <c r="I122" s="171"/>
      <c r="J122" s="171"/>
      <c r="K122" s="17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5">
      <c r="A123" s="171"/>
      <c r="B123" s="171"/>
      <c r="C123" s="171"/>
      <c r="D123" s="171"/>
      <c r="E123" s="171"/>
      <c r="F123" s="171"/>
      <c r="G123" s="171"/>
      <c r="I123" s="171"/>
      <c r="J123" s="171"/>
      <c r="K123" s="17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5">
      <c r="A124" s="171"/>
      <c r="B124" s="171"/>
      <c r="C124" s="171"/>
      <c r="D124" s="171"/>
      <c r="E124" s="171"/>
      <c r="F124" s="171"/>
      <c r="G124" s="171"/>
      <c r="I124" s="171"/>
      <c r="J124" s="171"/>
      <c r="K124" s="17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5.75">
      <c r="A125" s="197" t="s">
        <v>543</v>
      </c>
      <c r="B125" s="190"/>
      <c r="C125" s="190"/>
      <c r="D125" s="190"/>
      <c r="E125" s="190"/>
      <c r="F125" s="190"/>
      <c r="G125" s="190"/>
      <c r="H125" s="190"/>
      <c r="I125" s="191"/>
      <c r="J125" s="189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5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5">
      <c r="A127" s="171"/>
      <c r="B127" s="171" t="s">
        <v>556</v>
      </c>
      <c r="C127" s="171"/>
      <c r="D127" s="171"/>
      <c r="E127" s="172" t="s">
        <v>70</v>
      </c>
      <c r="F127" s="172" t="s">
        <v>71</v>
      </c>
      <c r="G127" s="171"/>
      <c r="H127" s="171"/>
      <c r="I127" s="171"/>
      <c r="J127" s="171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5.75">
      <c r="A128" s="171"/>
      <c r="B128" s="171" t="s">
        <v>557</v>
      </c>
      <c r="C128" s="171" t="s">
        <v>2</v>
      </c>
      <c r="D128" s="171"/>
      <c r="E128" s="172">
        <v>10</v>
      </c>
      <c r="F128" s="172">
        <v>1</v>
      </c>
      <c r="G128" s="171"/>
      <c r="I128" s="218" t="s">
        <v>14</v>
      </c>
      <c r="J128" s="214">
        <f>'Rate Classifications'!$P$32*E128*F128</f>
        <v>0</v>
      </c>
      <c r="K128" s="171" t="s">
        <v>61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5">
      <c r="A129" s="171"/>
      <c r="B129" s="171"/>
      <c r="C129" s="171"/>
      <c r="D129" s="171"/>
      <c r="E129" s="171"/>
      <c r="F129" s="171"/>
      <c r="G129" s="171"/>
      <c r="I129" s="172"/>
      <c r="J129" s="210"/>
      <c r="K129" s="17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5">
      <c r="A130" s="171"/>
      <c r="B130" s="171"/>
      <c r="C130" s="171"/>
      <c r="D130" s="171"/>
      <c r="E130" s="171"/>
      <c r="F130" s="171"/>
      <c r="G130" s="171"/>
      <c r="I130" s="172"/>
      <c r="J130" s="210"/>
      <c r="K130" s="17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5">
      <c r="A131" s="171"/>
      <c r="B131" s="171"/>
      <c r="C131" s="171"/>
      <c r="D131" s="171"/>
      <c r="E131" s="171"/>
      <c r="F131" s="171"/>
      <c r="G131" s="171"/>
      <c r="I131" s="172"/>
      <c r="J131" s="210"/>
      <c r="K131" s="171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5.75">
      <c r="A132" s="823" t="s">
        <v>544</v>
      </c>
      <c r="B132" s="824"/>
      <c r="C132" s="824"/>
      <c r="D132" s="824"/>
      <c r="E132" s="824"/>
      <c r="F132" s="825"/>
      <c r="G132" s="171"/>
      <c r="I132" s="172"/>
      <c r="J132" s="210"/>
      <c r="K132" s="17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5">
      <c r="A133" s="171"/>
      <c r="B133" s="171"/>
      <c r="C133" s="171"/>
      <c r="D133" s="171"/>
      <c r="E133" s="171"/>
      <c r="F133" s="171"/>
      <c r="G133" s="171"/>
      <c r="I133" s="172"/>
      <c r="J133" s="210"/>
      <c r="K133" s="171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5">
      <c r="A134" s="171"/>
      <c r="B134" s="171" t="s">
        <v>555</v>
      </c>
      <c r="C134" s="171"/>
      <c r="D134" s="171"/>
      <c r="E134" s="172" t="s">
        <v>70</v>
      </c>
      <c r="F134" s="172" t="s">
        <v>71</v>
      </c>
      <c r="G134" s="171"/>
      <c r="I134" s="172"/>
      <c r="J134" s="210"/>
      <c r="K134" s="171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5.75">
      <c r="A135" s="171"/>
      <c r="B135" s="171" t="s">
        <v>557</v>
      </c>
      <c r="C135" s="171" t="s">
        <v>2</v>
      </c>
      <c r="D135" s="171"/>
      <c r="E135" s="172">
        <v>10</v>
      </c>
      <c r="F135" s="172">
        <v>1</v>
      </c>
      <c r="G135" s="171"/>
      <c r="I135" s="218" t="s">
        <v>14</v>
      </c>
      <c r="J135" s="214">
        <f>'Rate Classifications'!$P$32*E135*F135</f>
        <v>0</v>
      </c>
      <c r="K135" s="171" t="s">
        <v>61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5">
      <c r="A136" s="171"/>
      <c r="B136" s="171"/>
      <c r="C136" s="171"/>
      <c r="D136" s="171"/>
      <c r="E136" s="171"/>
      <c r="F136" s="171"/>
      <c r="G136" s="171"/>
      <c r="I136" s="172"/>
      <c r="J136" s="210"/>
      <c r="K136" s="17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5">
      <c r="A137" s="171"/>
      <c r="B137" s="171"/>
      <c r="C137" s="171"/>
      <c r="D137" s="171"/>
      <c r="E137" s="171"/>
      <c r="F137" s="171"/>
      <c r="G137" s="171"/>
      <c r="I137" s="172"/>
      <c r="J137" s="210"/>
      <c r="K137" s="171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5">
      <c r="A138" s="171"/>
      <c r="B138" s="171"/>
      <c r="C138" s="171"/>
      <c r="D138" s="171"/>
      <c r="E138" s="171"/>
      <c r="F138" s="171"/>
      <c r="G138" s="171"/>
      <c r="I138" s="172"/>
      <c r="J138" s="210"/>
      <c r="K138" s="17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5.75">
      <c r="A139" s="823" t="s">
        <v>545</v>
      </c>
      <c r="B139" s="824"/>
      <c r="C139" s="824"/>
      <c r="D139" s="824"/>
      <c r="E139" s="824"/>
      <c r="F139" s="824"/>
      <c r="G139" s="824"/>
      <c r="H139" s="825"/>
      <c r="I139" s="172"/>
      <c r="J139" s="210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5">
      <c r="A140" s="171"/>
      <c r="B140" s="171"/>
      <c r="C140" s="171"/>
      <c r="D140" s="171"/>
      <c r="E140" s="171"/>
      <c r="F140" s="171"/>
      <c r="G140" s="171"/>
      <c r="H140" s="171"/>
      <c r="I140" s="172"/>
      <c r="J140" s="21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5">
      <c r="A141" s="171"/>
      <c r="B141" s="171" t="s">
        <v>556</v>
      </c>
      <c r="C141" s="171"/>
      <c r="D141" s="171"/>
      <c r="E141" s="172" t="s">
        <v>70</v>
      </c>
      <c r="F141" s="172" t="s">
        <v>71</v>
      </c>
      <c r="G141" s="171"/>
      <c r="H141" s="171"/>
      <c r="I141" s="172"/>
      <c r="J141" s="21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5">
      <c r="A142" s="171"/>
      <c r="B142" s="171" t="s">
        <v>552</v>
      </c>
      <c r="C142" s="171" t="s">
        <v>2</v>
      </c>
      <c r="D142" s="171"/>
      <c r="E142" s="172">
        <v>1</v>
      </c>
      <c r="F142" s="172">
        <v>1</v>
      </c>
      <c r="G142" s="171"/>
      <c r="I142" s="160"/>
      <c r="J142" s="23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5.75">
      <c r="A143" s="171"/>
      <c r="B143" s="171"/>
      <c r="C143" s="171"/>
      <c r="D143" s="171"/>
      <c r="E143" s="171"/>
      <c r="F143" s="171"/>
      <c r="G143" s="171"/>
      <c r="I143" s="218" t="s">
        <v>14</v>
      </c>
      <c r="J143" s="214">
        <f>'Rate Classifications'!$P$32*E142*F142</f>
        <v>0</v>
      </c>
      <c r="K143" s="171" t="s">
        <v>60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5">
      <c r="A144" s="171"/>
      <c r="B144" s="171"/>
      <c r="C144" s="171"/>
      <c r="D144" s="171"/>
      <c r="E144" s="171"/>
      <c r="F144" s="171"/>
      <c r="G144" s="171"/>
      <c r="I144" s="172"/>
      <c r="J144" s="210"/>
      <c r="K144" s="17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5">
      <c r="A145" s="171"/>
      <c r="B145" s="171"/>
      <c r="C145" s="171"/>
      <c r="D145" s="171"/>
      <c r="E145" s="171"/>
      <c r="F145" s="171"/>
      <c r="G145" s="171"/>
      <c r="I145" s="172"/>
      <c r="J145" s="210"/>
      <c r="K145" s="171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5.75">
      <c r="A146" s="823" t="s">
        <v>547</v>
      </c>
      <c r="B146" s="824"/>
      <c r="C146" s="824"/>
      <c r="D146" s="824"/>
      <c r="E146" s="824"/>
      <c r="F146" s="825"/>
      <c r="G146" s="171"/>
      <c r="I146" s="172"/>
      <c r="J146" s="210"/>
      <c r="K146" s="171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5">
      <c r="A147" s="171"/>
      <c r="B147" s="171"/>
      <c r="C147" s="171"/>
      <c r="D147" s="171"/>
      <c r="E147" s="171"/>
      <c r="F147" s="171"/>
      <c r="G147" s="171"/>
      <c r="I147" s="172"/>
      <c r="J147" s="210"/>
      <c r="K147" s="17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5">
      <c r="A148" s="171"/>
      <c r="B148" s="171" t="s">
        <v>556</v>
      </c>
      <c r="C148" s="171"/>
      <c r="D148" s="171"/>
      <c r="E148" s="172" t="s">
        <v>70</v>
      </c>
      <c r="F148" s="172" t="s">
        <v>71</v>
      </c>
      <c r="G148" s="171"/>
      <c r="I148" s="172"/>
      <c r="J148" s="210"/>
      <c r="K148" s="17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5">
      <c r="A149" s="171"/>
      <c r="B149" s="171" t="s">
        <v>557</v>
      </c>
      <c r="C149" s="171" t="s">
        <v>553</v>
      </c>
      <c r="D149" s="171"/>
      <c r="E149" s="172">
        <v>3.5</v>
      </c>
      <c r="F149" s="172">
        <v>1</v>
      </c>
      <c r="G149" s="171"/>
      <c r="I149" s="172"/>
      <c r="J149" s="210"/>
      <c r="K149" s="171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5.75">
      <c r="A150" s="171"/>
      <c r="B150" s="171"/>
      <c r="C150" s="171"/>
      <c r="D150" s="171"/>
      <c r="E150" s="171"/>
      <c r="F150" s="171"/>
      <c r="G150" s="171"/>
      <c r="I150" s="218" t="s">
        <v>14</v>
      </c>
      <c r="J150" s="214">
        <f>'Rate Classifications'!$P$32*E149*F149</f>
        <v>0</v>
      </c>
      <c r="K150" s="171" t="s">
        <v>61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5">
      <c r="A151" s="171"/>
      <c r="B151" s="171"/>
      <c r="C151" s="171"/>
      <c r="D151" s="171"/>
      <c r="E151" s="171"/>
      <c r="F151" s="171"/>
      <c r="G151" s="171"/>
      <c r="I151" s="171"/>
      <c r="J151" s="171"/>
      <c r="K151" s="171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5">
      <c r="A152" s="171"/>
      <c r="B152" s="171"/>
      <c r="C152" s="171"/>
      <c r="D152" s="171"/>
      <c r="E152" s="171"/>
      <c r="F152" s="171"/>
      <c r="G152" s="171"/>
      <c r="I152" s="171"/>
      <c r="J152" s="171"/>
      <c r="K152" s="171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5.75">
      <c r="A153" s="823" t="s">
        <v>546</v>
      </c>
      <c r="B153" s="824"/>
      <c r="C153" s="824"/>
      <c r="D153" s="824"/>
      <c r="E153" s="824"/>
      <c r="F153" s="825"/>
      <c r="G153" s="171"/>
      <c r="I153" s="171"/>
      <c r="J153" s="171"/>
      <c r="K153" s="17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5">
      <c r="A154" s="171"/>
      <c r="B154" s="171"/>
      <c r="C154" s="171"/>
      <c r="D154" s="171"/>
      <c r="E154" s="171"/>
      <c r="F154" s="171"/>
      <c r="G154" s="171"/>
      <c r="I154" s="171"/>
      <c r="J154" s="171"/>
      <c r="K154" s="17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5">
      <c r="A155" s="171"/>
      <c r="B155" s="171" t="s">
        <v>555</v>
      </c>
      <c r="C155" s="171"/>
      <c r="D155" s="171"/>
      <c r="E155" s="172" t="s">
        <v>70</v>
      </c>
      <c r="F155" s="172" t="s">
        <v>71</v>
      </c>
      <c r="G155" s="171"/>
      <c r="I155" s="171"/>
      <c r="J155" s="171"/>
      <c r="K155" s="171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5">
      <c r="A156" s="171"/>
      <c r="B156" s="171" t="s">
        <v>557</v>
      </c>
      <c r="C156" s="171" t="s">
        <v>2</v>
      </c>
      <c r="D156" s="171"/>
      <c r="E156" s="172">
        <v>10</v>
      </c>
      <c r="F156" s="172">
        <v>1</v>
      </c>
      <c r="G156" s="171"/>
      <c r="I156" s="171"/>
      <c r="J156" s="171"/>
      <c r="K156" s="17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5.75">
      <c r="A157" s="171"/>
      <c r="B157" s="171"/>
      <c r="C157" s="171"/>
      <c r="D157" s="171"/>
      <c r="E157" s="171"/>
      <c r="F157" s="171"/>
      <c r="G157" s="171"/>
      <c r="I157" s="218" t="s">
        <v>14</v>
      </c>
      <c r="J157" s="214">
        <f>'Rate Classifications'!$P$32*E156*F156</f>
        <v>0</v>
      </c>
      <c r="K157" s="171" t="s">
        <v>61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5">
      <c r="A158" s="171"/>
      <c r="B158" s="171"/>
      <c r="C158" s="171"/>
      <c r="D158" s="171"/>
      <c r="E158" s="171"/>
      <c r="F158" s="171"/>
      <c r="G158" s="171"/>
      <c r="I158" s="172"/>
      <c r="J158" s="210"/>
      <c r="K158" s="171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5">
      <c r="A159" s="171"/>
      <c r="B159" s="171"/>
      <c r="C159" s="171"/>
      <c r="D159" s="171"/>
      <c r="E159" s="171"/>
      <c r="F159" s="171"/>
      <c r="G159" s="171"/>
      <c r="I159" s="172"/>
      <c r="J159" s="210"/>
      <c r="K159" s="17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5.75">
      <c r="A160" s="197" t="s">
        <v>548</v>
      </c>
      <c r="B160" s="190"/>
      <c r="C160" s="190"/>
      <c r="D160" s="190"/>
      <c r="E160" s="190"/>
      <c r="F160" s="190"/>
      <c r="G160" s="191"/>
      <c r="I160" s="172"/>
      <c r="J160" s="210"/>
      <c r="K160" s="17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5.75">
      <c r="A161" s="171"/>
      <c r="B161" s="171"/>
      <c r="C161" s="171"/>
      <c r="D161" s="171"/>
      <c r="E161" s="171"/>
      <c r="F161" s="171"/>
      <c r="G161" s="171"/>
      <c r="I161" s="221"/>
      <c r="J161" s="217"/>
      <c r="K161" s="171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5">
      <c r="A162" s="171"/>
      <c r="B162" s="171" t="s">
        <v>556</v>
      </c>
      <c r="C162" s="171"/>
      <c r="D162" s="171"/>
      <c r="E162" s="172" t="s">
        <v>70</v>
      </c>
      <c r="F162" s="172" t="s">
        <v>71</v>
      </c>
      <c r="G162" s="171"/>
      <c r="I162" s="172"/>
      <c r="J162" s="210"/>
      <c r="K162" s="17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5">
      <c r="A163" s="171"/>
      <c r="B163" s="171" t="s">
        <v>552</v>
      </c>
      <c r="C163" s="171" t="s">
        <v>2</v>
      </c>
      <c r="D163" s="171"/>
      <c r="E163" s="172">
        <v>5</v>
      </c>
      <c r="F163" s="172">
        <v>1</v>
      </c>
      <c r="G163" s="171"/>
      <c r="I163" s="172"/>
      <c r="J163" s="210"/>
      <c r="K163" s="171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5.75">
      <c r="A164" s="171"/>
      <c r="B164" s="171"/>
      <c r="C164" s="171"/>
      <c r="D164" s="171"/>
      <c r="E164" s="171"/>
      <c r="F164" s="171"/>
      <c r="G164" s="171"/>
      <c r="I164" s="218" t="s">
        <v>14</v>
      </c>
      <c r="J164" s="214">
        <f>'Rate Classifications'!$P$32*E163*F163</f>
        <v>0</v>
      </c>
      <c r="K164" s="171" t="s">
        <v>61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5.75">
      <c r="A165" s="171"/>
      <c r="B165" s="171"/>
      <c r="C165" s="171"/>
      <c r="D165" s="171"/>
      <c r="E165" s="171"/>
      <c r="F165" s="171"/>
      <c r="G165" s="171"/>
      <c r="I165" s="179"/>
      <c r="J165" s="180"/>
      <c r="K165" s="17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5.75">
      <c r="A166" s="171"/>
      <c r="B166" s="171"/>
      <c r="C166" s="171"/>
      <c r="D166" s="171"/>
      <c r="E166" s="171"/>
      <c r="F166" s="171"/>
      <c r="G166" s="171"/>
      <c r="I166" s="179"/>
      <c r="J166" s="180"/>
      <c r="K166" s="17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5.75">
      <c r="A167" s="197" t="s">
        <v>549</v>
      </c>
      <c r="B167" s="190"/>
      <c r="C167" s="190"/>
      <c r="D167" s="190"/>
      <c r="E167" s="190"/>
      <c r="F167" s="190"/>
      <c r="G167" s="191"/>
      <c r="I167" s="171"/>
      <c r="J167" s="171"/>
      <c r="K167" s="171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5.75">
      <c r="A168" s="171"/>
      <c r="B168" s="171"/>
      <c r="C168" s="171"/>
      <c r="D168" s="171"/>
      <c r="E168" s="171"/>
      <c r="F168" s="171"/>
      <c r="G168" s="171"/>
      <c r="I168" s="189"/>
      <c r="J168" s="171"/>
      <c r="K168" s="17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5">
      <c r="A169" s="171"/>
      <c r="B169" s="171" t="s">
        <v>556</v>
      </c>
      <c r="C169" s="171"/>
      <c r="D169" s="171"/>
      <c r="E169" s="172" t="s">
        <v>70</v>
      </c>
      <c r="F169" s="172" t="s">
        <v>71</v>
      </c>
      <c r="G169" s="171"/>
      <c r="I169" s="171"/>
      <c r="J169" s="171"/>
      <c r="K169" s="171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5">
      <c r="A170" s="171"/>
      <c r="B170" s="171" t="s">
        <v>552</v>
      </c>
      <c r="C170" s="171" t="s">
        <v>2</v>
      </c>
      <c r="D170" s="171"/>
      <c r="E170" s="172">
        <v>8</v>
      </c>
      <c r="F170" s="172">
        <v>1</v>
      </c>
      <c r="G170" s="171"/>
      <c r="I170" s="172"/>
      <c r="J170" s="171"/>
      <c r="K170" s="17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5.75">
      <c r="A171" s="171"/>
      <c r="B171" s="171"/>
      <c r="C171" s="171"/>
      <c r="D171" s="171"/>
      <c r="E171" s="171"/>
      <c r="F171" s="171"/>
      <c r="G171" s="171"/>
      <c r="I171" s="218" t="s">
        <v>14</v>
      </c>
      <c r="J171" s="214">
        <f>'Rate Classifications'!$P$32*E170*F170</f>
        <v>0</v>
      </c>
      <c r="K171" s="171" t="s">
        <v>61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5">
      <c r="A172" s="171"/>
      <c r="B172" s="171"/>
      <c r="C172" s="171"/>
      <c r="D172" s="171"/>
      <c r="E172" s="171"/>
      <c r="F172" s="171"/>
      <c r="G172" s="171"/>
      <c r="I172" s="172"/>
      <c r="J172" s="210"/>
      <c r="K172" s="17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5">
      <c r="A173" s="171"/>
      <c r="B173" s="171"/>
      <c r="C173" s="171"/>
      <c r="D173" s="171"/>
      <c r="E173" s="171"/>
      <c r="F173" s="171"/>
      <c r="G173" s="171"/>
      <c r="I173" s="172"/>
      <c r="J173" s="210"/>
      <c r="K173" s="171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5.75">
      <c r="A174" s="197" t="s">
        <v>550</v>
      </c>
      <c r="B174" s="190"/>
      <c r="C174" s="190"/>
      <c r="D174" s="190"/>
      <c r="E174" s="190"/>
      <c r="F174" s="191"/>
      <c r="G174" s="189"/>
      <c r="I174" s="172"/>
      <c r="J174" s="210"/>
      <c r="K174" s="17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>
      <c r="A175" s="171"/>
      <c r="B175" s="171"/>
      <c r="C175" s="171"/>
      <c r="D175" s="171"/>
      <c r="E175" s="171"/>
      <c r="F175" s="171"/>
      <c r="G175" s="171"/>
      <c r="I175" s="172"/>
      <c r="J175" s="210"/>
      <c r="K175" s="171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5">
      <c r="A176" s="171"/>
      <c r="B176" s="171" t="s">
        <v>556</v>
      </c>
      <c r="C176" s="171"/>
      <c r="D176" s="171"/>
      <c r="E176" s="172" t="s">
        <v>70</v>
      </c>
      <c r="F176" s="172" t="s">
        <v>71</v>
      </c>
      <c r="G176" s="171"/>
      <c r="I176" s="172"/>
      <c r="J176" s="210"/>
      <c r="K176" s="171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5">
      <c r="A177" s="171"/>
      <c r="B177" s="171" t="s">
        <v>552</v>
      </c>
      <c r="C177" s="171" t="s">
        <v>2</v>
      </c>
      <c r="D177" s="171"/>
      <c r="E177" s="172">
        <v>16.5</v>
      </c>
      <c r="F177" s="172">
        <v>1</v>
      </c>
      <c r="G177" s="171"/>
      <c r="I177" s="172"/>
      <c r="J177" s="210"/>
      <c r="K177" s="17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5.75">
      <c r="A178" s="171"/>
      <c r="B178" s="171"/>
      <c r="C178" s="171"/>
      <c r="D178" s="171"/>
      <c r="E178" s="171"/>
      <c r="F178" s="171"/>
      <c r="G178" s="171"/>
      <c r="I178" s="218" t="s">
        <v>14</v>
      </c>
      <c r="J178" s="214">
        <f>'Rate Classifications'!$P$32*E177*F177</f>
        <v>0</v>
      </c>
      <c r="K178" s="171" t="s">
        <v>61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5">
      <c r="A179" s="171"/>
      <c r="B179" s="171"/>
      <c r="C179" s="171"/>
      <c r="D179" s="171"/>
      <c r="E179" s="171"/>
      <c r="F179" s="171"/>
      <c r="G179" s="171"/>
      <c r="I179" s="172"/>
      <c r="J179" s="210"/>
      <c r="K179" s="171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5">
      <c r="A180" s="171"/>
      <c r="B180" s="171"/>
      <c r="C180" s="171"/>
      <c r="D180" s="171"/>
      <c r="E180" s="171"/>
      <c r="F180" s="171"/>
      <c r="G180" s="171"/>
      <c r="I180" s="172"/>
      <c r="J180" s="210"/>
      <c r="K180" s="171"/>
      <c r="L180" s="449"/>
      <c r="M180" s="449"/>
      <c r="N180" s="449"/>
      <c r="O180" s="449"/>
      <c r="P180" s="449"/>
      <c r="Q180" s="449"/>
      <c r="R180" s="449"/>
      <c r="S180" s="449"/>
      <c r="T180" s="449"/>
      <c r="U180" s="28"/>
      <c r="V180" s="28"/>
      <c r="W180" s="28"/>
    </row>
    <row r="181" spans="1:23" ht="15.75">
      <c r="A181" s="823" t="s">
        <v>551</v>
      </c>
      <c r="B181" s="824"/>
      <c r="C181" s="824"/>
      <c r="D181" s="824"/>
      <c r="E181" s="824"/>
      <c r="F181" s="825"/>
      <c r="G181" s="171"/>
      <c r="I181" s="172"/>
      <c r="J181" s="171"/>
      <c r="K181" s="171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5">
      <c r="A182" s="171"/>
      <c r="B182" s="171"/>
      <c r="C182" s="171"/>
      <c r="D182" s="171"/>
      <c r="E182" s="171"/>
      <c r="F182" s="171"/>
      <c r="G182" s="171"/>
      <c r="I182" s="172"/>
      <c r="J182" s="171"/>
      <c r="K182" s="171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5">
      <c r="A183" s="171"/>
      <c r="B183" s="171" t="s">
        <v>558</v>
      </c>
      <c r="C183" s="171"/>
      <c r="D183" s="171"/>
      <c r="E183" s="172" t="s">
        <v>70</v>
      </c>
      <c r="F183" s="172" t="s">
        <v>71</v>
      </c>
      <c r="G183" s="171"/>
      <c r="I183" s="172"/>
      <c r="J183" s="171"/>
      <c r="K183" s="171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5">
      <c r="A184" s="171"/>
      <c r="B184" s="171" t="s">
        <v>557</v>
      </c>
      <c r="C184" s="171" t="s">
        <v>2</v>
      </c>
      <c r="D184" s="171"/>
      <c r="E184" s="172">
        <v>4</v>
      </c>
      <c r="F184" s="172">
        <v>1</v>
      </c>
      <c r="G184" s="171"/>
      <c r="I184" s="175" t="s">
        <v>57</v>
      </c>
      <c r="J184" s="213">
        <f>'Rate Classifications'!$H$32*E184*F184</f>
        <v>0</v>
      </c>
      <c r="K184" s="171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5">
      <c r="A185" s="171"/>
      <c r="B185" s="171"/>
      <c r="C185" s="171"/>
      <c r="D185" s="171"/>
      <c r="E185" s="172"/>
      <c r="F185" s="172"/>
      <c r="G185" s="171"/>
      <c r="I185" s="175"/>
      <c r="J185" s="216"/>
      <c r="K185" s="171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5">
      <c r="A186" s="171"/>
      <c r="B186" s="171" t="s">
        <v>559</v>
      </c>
      <c r="C186" s="171"/>
      <c r="D186" s="171"/>
      <c r="E186" s="172" t="s">
        <v>70</v>
      </c>
      <c r="F186" s="172" t="s">
        <v>71</v>
      </c>
      <c r="G186" s="171"/>
      <c r="I186" s="175"/>
      <c r="J186" s="216"/>
      <c r="K186" s="171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5">
      <c r="A187" s="171"/>
      <c r="B187" s="171" t="s">
        <v>557</v>
      </c>
      <c r="C187" s="171" t="s">
        <v>2</v>
      </c>
      <c r="D187" s="171"/>
      <c r="E187" s="172">
        <v>0.5</v>
      </c>
      <c r="F187" s="172">
        <v>1</v>
      </c>
      <c r="G187" s="171"/>
      <c r="I187" s="175" t="s">
        <v>57</v>
      </c>
      <c r="J187" s="213">
        <f>'Rate Classifications'!$F$32*E187*F187</f>
        <v>0</v>
      </c>
      <c r="K187" s="171"/>
      <c r="L187" s="449"/>
      <c r="M187" s="449"/>
      <c r="N187" s="449"/>
      <c r="O187" s="449"/>
      <c r="P187" s="449"/>
      <c r="Q187" s="449"/>
      <c r="R187" s="449"/>
      <c r="S187" s="449"/>
      <c r="T187" s="449"/>
      <c r="U187" s="28"/>
      <c r="V187" s="28"/>
      <c r="W187" s="28"/>
    </row>
    <row r="188" spans="1:23" ht="15.75">
      <c r="A188" s="171"/>
      <c r="B188" s="171"/>
      <c r="C188" s="171"/>
      <c r="D188" s="171"/>
      <c r="E188" s="171"/>
      <c r="F188" s="171"/>
      <c r="G188" s="171"/>
      <c r="I188" s="218" t="s">
        <v>14</v>
      </c>
      <c r="J188" s="214">
        <f>J184+J187</f>
        <v>0</v>
      </c>
      <c r="K188" s="171" t="s">
        <v>118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5">
      <c r="A189" s="171"/>
      <c r="B189" s="171"/>
      <c r="C189" s="171"/>
      <c r="D189" s="171"/>
      <c r="E189" s="171"/>
      <c r="F189" s="171"/>
      <c r="G189" s="171"/>
      <c r="I189" s="159"/>
      <c r="J189" s="159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5.75">
      <c r="A190" s="171"/>
      <c r="B190" s="171"/>
      <c r="C190" s="171"/>
      <c r="D190" s="171"/>
      <c r="E190" s="171"/>
      <c r="F190" s="171"/>
      <c r="G190" s="171"/>
      <c r="I190" s="221"/>
      <c r="J190" s="219"/>
      <c r="K190" s="171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5.75">
      <c r="A191" s="171"/>
      <c r="B191" s="171"/>
      <c r="C191" s="171"/>
      <c r="D191" s="171"/>
      <c r="E191" s="171"/>
      <c r="F191" s="171"/>
      <c r="G191" s="171"/>
      <c r="I191" s="221"/>
      <c r="J191" s="180"/>
      <c r="K191" s="171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5.75">
      <c r="A192" s="823" t="s">
        <v>560</v>
      </c>
      <c r="B192" s="824"/>
      <c r="C192" s="824"/>
      <c r="D192" s="824"/>
      <c r="E192" s="824"/>
      <c r="F192" s="825"/>
      <c r="G192" s="171"/>
      <c r="I192" s="172"/>
      <c r="J192" s="171"/>
      <c r="K192" s="171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5">
      <c r="A193" s="171"/>
      <c r="B193" s="171"/>
      <c r="C193" s="171"/>
      <c r="D193" s="171"/>
      <c r="E193" s="171"/>
      <c r="F193" s="171"/>
      <c r="G193" s="171"/>
      <c r="I193" s="172"/>
      <c r="J193" s="210"/>
      <c r="K193" s="171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5">
      <c r="A194" s="171"/>
      <c r="B194" s="171" t="s">
        <v>558</v>
      </c>
      <c r="C194" s="171"/>
      <c r="D194" s="171"/>
      <c r="E194" s="172" t="s">
        <v>70</v>
      </c>
      <c r="F194" s="172" t="s">
        <v>71</v>
      </c>
      <c r="G194" s="171"/>
      <c r="I194" s="172"/>
      <c r="J194" s="210"/>
      <c r="K194" s="171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5">
      <c r="A195" s="171"/>
      <c r="B195" s="171" t="s">
        <v>557</v>
      </c>
      <c r="C195" s="171" t="s">
        <v>2</v>
      </c>
      <c r="D195" s="171"/>
      <c r="E195" s="172">
        <v>5</v>
      </c>
      <c r="F195" s="172">
        <v>1</v>
      </c>
      <c r="G195" s="171"/>
      <c r="I195" s="175" t="s">
        <v>57</v>
      </c>
      <c r="J195" s="213">
        <f>'Rate Classifications'!$H$32*E195*F195</f>
        <v>0</v>
      </c>
      <c r="K195" s="171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5">
      <c r="A196" s="171"/>
      <c r="B196" s="171"/>
      <c r="C196" s="171"/>
      <c r="D196" s="171"/>
      <c r="E196" s="172"/>
      <c r="F196" s="172"/>
      <c r="G196" s="171"/>
      <c r="I196" s="175"/>
      <c r="J196" s="216"/>
      <c r="K196" s="171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5">
      <c r="A197" s="171"/>
      <c r="B197" s="171" t="s">
        <v>559</v>
      </c>
      <c r="C197" s="171"/>
      <c r="D197" s="171"/>
      <c r="E197" s="172" t="s">
        <v>70</v>
      </c>
      <c r="F197" s="172" t="s">
        <v>71</v>
      </c>
      <c r="G197" s="171"/>
      <c r="I197" s="175"/>
      <c r="J197" s="216"/>
      <c r="K197" s="171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5">
      <c r="A198" s="171"/>
      <c r="B198" s="171" t="s">
        <v>557</v>
      </c>
      <c r="C198" s="171" t="s">
        <v>2</v>
      </c>
      <c r="D198" s="171"/>
      <c r="E198" s="172">
        <v>1</v>
      </c>
      <c r="F198" s="172">
        <v>1</v>
      </c>
      <c r="G198" s="171"/>
      <c r="I198" s="175" t="s">
        <v>57</v>
      </c>
      <c r="J198" s="213">
        <f>'Rate Classifications'!$F$32*E198*F198</f>
        <v>0</v>
      </c>
      <c r="K198" s="171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5.75">
      <c r="A199" s="171"/>
      <c r="B199" s="171"/>
      <c r="C199" s="171"/>
      <c r="D199" s="171"/>
      <c r="E199" s="171"/>
      <c r="F199" s="171"/>
      <c r="G199" s="171"/>
      <c r="I199" s="218" t="s">
        <v>14</v>
      </c>
      <c r="J199" s="214">
        <f>J195+J198</f>
        <v>0</v>
      </c>
      <c r="K199" s="171" t="s">
        <v>118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5">
      <c r="A200" s="171"/>
      <c r="B200" s="171"/>
      <c r="C200" s="171"/>
      <c r="D200" s="171"/>
      <c r="E200" s="171"/>
      <c r="F200" s="171"/>
      <c r="G200" s="171"/>
      <c r="I200" s="159"/>
      <c r="J200" s="159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5.75">
      <c r="A201" s="171"/>
      <c r="B201" s="171"/>
      <c r="C201" s="171"/>
      <c r="D201" s="171"/>
      <c r="E201" s="171"/>
      <c r="F201" s="171"/>
      <c r="G201" s="171"/>
      <c r="I201" s="221"/>
      <c r="J201" s="195"/>
      <c r="K201" s="171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5.75">
      <c r="A202" s="171"/>
      <c r="B202" s="171"/>
      <c r="C202" s="171"/>
      <c r="D202" s="171"/>
      <c r="E202" s="171"/>
      <c r="F202" s="171"/>
      <c r="G202" s="171"/>
      <c r="I202" s="221"/>
      <c r="J202" s="195"/>
      <c r="K202" s="171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5.75">
      <c r="A203" s="823" t="s">
        <v>561</v>
      </c>
      <c r="B203" s="824"/>
      <c r="C203" s="824"/>
      <c r="D203" s="824"/>
      <c r="E203" s="824"/>
      <c r="F203" s="825"/>
      <c r="G203" s="171"/>
      <c r="I203" s="172"/>
      <c r="J203" s="171"/>
      <c r="K203" s="171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5">
      <c r="A204" s="171"/>
      <c r="B204" s="171"/>
      <c r="C204" s="171"/>
      <c r="D204" s="171"/>
      <c r="E204" s="171"/>
      <c r="F204" s="171"/>
      <c r="G204" s="171"/>
      <c r="I204" s="172"/>
      <c r="J204" s="171"/>
      <c r="K204" s="171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5">
      <c r="A205" s="171"/>
      <c r="B205" s="171" t="s">
        <v>558</v>
      </c>
      <c r="C205" s="171"/>
      <c r="D205" s="171"/>
      <c r="E205" s="172" t="s">
        <v>70</v>
      </c>
      <c r="F205" s="172" t="s">
        <v>71</v>
      </c>
      <c r="G205" s="172" t="s">
        <v>75</v>
      </c>
      <c r="I205" s="159"/>
      <c r="J205" s="15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5">
      <c r="A206" s="171"/>
      <c r="B206" s="171" t="s">
        <v>557</v>
      </c>
      <c r="C206" s="171" t="s">
        <v>2</v>
      </c>
      <c r="D206" s="171"/>
      <c r="E206" s="172">
        <v>5</v>
      </c>
      <c r="F206" s="172">
        <v>1</v>
      </c>
      <c r="G206" s="476" t="s">
        <v>453</v>
      </c>
      <c r="I206" s="175" t="s">
        <v>57</v>
      </c>
      <c r="J206" s="213">
        <f>'Rate Classifications'!$H$32*(IF(G206="yes",1.25*E206,E206))*F206</f>
        <v>0</v>
      </c>
      <c r="K206" s="171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5">
      <c r="A207" s="171"/>
      <c r="B207" s="171"/>
      <c r="C207" s="171"/>
      <c r="D207" s="171"/>
      <c r="E207" s="172"/>
      <c r="F207" s="172"/>
      <c r="G207" s="172"/>
      <c r="I207" s="175"/>
      <c r="J207" s="166"/>
      <c r="K207" s="171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5">
      <c r="A208" s="171"/>
      <c r="B208" s="171" t="s">
        <v>559</v>
      </c>
      <c r="C208" s="171"/>
      <c r="D208" s="171"/>
      <c r="E208" s="172" t="s">
        <v>70</v>
      </c>
      <c r="F208" s="172" t="s">
        <v>71</v>
      </c>
      <c r="G208" s="172" t="s">
        <v>75</v>
      </c>
      <c r="I208" s="175"/>
      <c r="J208" s="166"/>
      <c r="K208" s="171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5">
      <c r="A209" s="171"/>
      <c r="B209" s="171" t="s">
        <v>557</v>
      </c>
      <c r="C209" s="171" t="s">
        <v>2</v>
      </c>
      <c r="D209" s="171"/>
      <c r="E209" s="172">
        <v>1</v>
      </c>
      <c r="F209" s="172">
        <v>1</v>
      </c>
      <c r="G209" s="476" t="s">
        <v>453</v>
      </c>
      <c r="I209" s="175" t="s">
        <v>57</v>
      </c>
      <c r="J209" s="213">
        <f>'Rate Classifications'!$F$32*(IF(G209="yes",1.25*E209,E209))*F209</f>
        <v>0</v>
      </c>
      <c r="K209" s="171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5.75">
      <c r="A210" s="171"/>
      <c r="B210" s="171"/>
      <c r="C210" s="171"/>
      <c r="D210" s="171"/>
      <c r="E210" s="171"/>
      <c r="F210" s="171"/>
      <c r="G210" s="171"/>
      <c r="I210" s="218" t="s">
        <v>14</v>
      </c>
      <c r="J210" s="224">
        <f>J206+J209</f>
        <v>0</v>
      </c>
      <c r="K210" s="171" t="s">
        <v>118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5">
      <c r="A211" s="171"/>
      <c r="B211" s="171"/>
      <c r="C211" s="171"/>
      <c r="D211" s="171"/>
      <c r="E211" s="171"/>
      <c r="F211" s="171"/>
      <c r="G211" s="171"/>
      <c r="I211" s="188"/>
      <c r="J211" s="188"/>
      <c r="K211" s="171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5">
      <c r="A212" s="171"/>
      <c r="B212" s="171"/>
      <c r="C212" s="171"/>
      <c r="D212" s="171"/>
      <c r="E212" s="171"/>
      <c r="F212" s="171"/>
      <c r="G212" s="171"/>
      <c r="I212" s="188"/>
      <c r="J212" s="188"/>
      <c r="K212" s="171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5">
      <c r="A213" s="171"/>
      <c r="B213" s="171"/>
      <c r="C213" s="171"/>
      <c r="D213" s="171"/>
      <c r="E213" s="171"/>
      <c r="F213" s="171"/>
      <c r="G213" s="171"/>
      <c r="I213" s="188"/>
      <c r="J213" s="188"/>
      <c r="K213" s="171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5.75">
      <c r="A214" s="823" t="s">
        <v>562</v>
      </c>
      <c r="B214" s="824"/>
      <c r="C214" s="824"/>
      <c r="D214" s="824"/>
      <c r="E214" s="824"/>
      <c r="F214" s="825"/>
      <c r="G214" s="171"/>
      <c r="I214" s="188"/>
      <c r="J214" s="188"/>
      <c r="K214" s="171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5">
      <c r="A215" s="171"/>
      <c r="B215" s="171"/>
      <c r="C215" s="171"/>
      <c r="D215" s="171"/>
      <c r="E215" s="171"/>
      <c r="F215" s="171"/>
      <c r="G215" s="171"/>
      <c r="I215" s="188"/>
      <c r="J215" s="188"/>
      <c r="K215" s="171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5">
      <c r="A216" s="171"/>
      <c r="B216" s="171" t="s">
        <v>558</v>
      </c>
      <c r="C216" s="171"/>
      <c r="D216" s="171"/>
      <c r="E216" s="172" t="s">
        <v>70</v>
      </c>
      <c r="F216" s="172" t="s">
        <v>71</v>
      </c>
      <c r="G216" s="171"/>
      <c r="I216" s="188"/>
      <c r="J216" s="188"/>
      <c r="K216" s="171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5">
      <c r="A217" s="171"/>
      <c r="B217" s="171" t="s">
        <v>557</v>
      </c>
      <c r="C217" s="171" t="s">
        <v>2</v>
      </c>
      <c r="D217" s="171"/>
      <c r="E217" s="172">
        <v>5</v>
      </c>
      <c r="F217" s="172">
        <v>1</v>
      </c>
      <c r="G217" s="171"/>
      <c r="I217" s="175" t="s">
        <v>57</v>
      </c>
      <c r="J217" s="213">
        <f>'Rate Classifications'!$H$32*E217*F217</f>
        <v>0</v>
      </c>
      <c r="K217" s="171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5">
      <c r="A218" s="171"/>
      <c r="B218" s="171"/>
      <c r="C218" s="171"/>
      <c r="D218" s="171"/>
      <c r="E218" s="172"/>
      <c r="F218" s="172"/>
      <c r="G218" s="171"/>
      <c r="I218" s="228"/>
      <c r="J218" s="216"/>
      <c r="K218" s="171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5">
      <c r="A219" s="171"/>
      <c r="B219" s="171" t="s">
        <v>559</v>
      </c>
      <c r="C219" s="171"/>
      <c r="D219" s="171"/>
      <c r="E219" s="172" t="s">
        <v>70</v>
      </c>
      <c r="F219" s="172" t="s">
        <v>71</v>
      </c>
      <c r="G219" s="171"/>
      <c r="I219" s="159"/>
      <c r="J219" s="159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5">
      <c r="A220" s="171"/>
      <c r="B220" s="171" t="s">
        <v>557</v>
      </c>
      <c r="C220" s="171" t="s">
        <v>2</v>
      </c>
      <c r="D220" s="171"/>
      <c r="E220" s="172">
        <v>1</v>
      </c>
      <c r="F220" s="172">
        <v>1</v>
      </c>
      <c r="G220" s="171"/>
      <c r="I220" s="175" t="s">
        <v>57</v>
      </c>
      <c r="J220" s="439">
        <f>'Rate Classifications'!$F$32*E220*F220</f>
        <v>0</v>
      </c>
      <c r="K220" s="166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5.75">
      <c r="A221" s="171"/>
      <c r="B221" s="171"/>
      <c r="C221" s="171"/>
      <c r="D221" s="171"/>
      <c r="E221" s="172"/>
      <c r="F221" s="172"/>
      <c r="G221" s="171"/>
      <c r="I221" s="218" t="s">
        <v>14</v>
      </c>
      <c r="J221" s="214">
        <f>J217+J220</f>
        <v>0</v>
      </c>
      <c r="K221" s="171" t="s">
        <v>118</v>
      </c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5">
      <c r="A222" s="171"/>
      <c r="B222" s="171"/>
      <c r="C222" s="171"/>
      <c r="D222" s="171"/>
      <c r="E222" s="171"/>
      <c r="F222" s="171"/>
      <c r="G222" s="171"/>
      <c r="I222" s="172"/>
      <c r="J222" s="188"/>
      <c r="K222" s="171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5">
      <c r="A223" s="171"/>
      <c r="B223" s="171"/>
      <c r="C223" s="171"/>
      <c r="D223" s="171"/>
      <c r="E223" s="171"/>
      <c r="F223" s="171"/>
      <c r="G223" s="171"/>
      <c r="I223" s="172"/>
      <c r="J223" s="188"/>
      <c r="K223" s="171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5">
      <c r="A224" s="171"/>
      <c r="B224" s="171"/>
      <c r="C224" s="171"/>
      <c r="D224" s="171"/>
      <c r="E224" s="171"/>
      <c r="F224" s="171"/>
      <c r="G224" s="171"/>
      <c r="I224" s="172"/>
      <c r="J224" s="188"/>
      <c r="K224" s="171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5.75">
      <c r="A225" s="823" t="s">
        <v>563</v>
      </c>
      <c r="B225" s="824"/>
      <c r="C225" s="824"/>
      <c r="D225" s="824"/>
      <c r="E225" s="824"/>
      <c r="F225" s="825"/>
      <c r="G225" s="171"/>
      <c r="I225" s="172"/>
      <c r="J225" s="188"/>
      <c r="K225" s="171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5">
      <c r="A226" s="171"/>
      <c r="B226" s="171"/>
      <c r="C226" s="171"/>
      <c r="D226" s="171"/>
      <c r="E226" s="171"/>
      <c r="F226" s="171"/>
      <c r="G226" s="171"/>
      <c r="I226" s="172"/>
      <c r="J226" s="188"/>
      <c r="K226" s="171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5">
      <c r="A227" s="171"/>
      <c r="B227" s="171" t="s">
        <v>558</v>
      </c>
      <c r="C227" s="171"/>
      <c r="D227" s="171"/>
      <c r="E227" s="172" t="s">
        <v>70</v>
      </c>
      <c r="F227" s="172" t="s">
        <v>71</v>
      </c>
      <c r="G227" s="172" t="s">
        <v>75</v>
      </c>
      <c r="I227" s="172"/>
      <c r="J227" s="188"/>
      <c r="K227" s="171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5">
      <c r="A228" s="171"/>
      <c r="B228" s="171" t="s">
        <v>557</v>
      </c>
      <c r="C228" s="171" t="s">
        <v>2</v>
      </c>
      <c r="D228" s="171"/>
      <c r="E228" s="172">
        <v>3</v>
      </c>
      <c r="F228" s="172">
        <v>1</v>
      </c>
      <c r="G228" s="476" t="s">
        <v>453</v>
      </c>
      <c r="I228" s="175" t="s">
        <v>57</v>
      </c>
      <c r="J228" s="229">
        <f>'Rate Classifications'!$H$32*(IF(G228="yes",1.25*E228,E228))*F228</f>
        <v>0</v>
      </c>
      <c r="K228" s="171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5">
      <c r="A229" s="171"/>
      <c r="B229" s="171"/>
      <c r="C229" s="171"/>
      <c r="D229" s="171"/>
      <c r="E229" s="172"/>
      <c r="F229" s="172"/>
      <c r="G229" s="172"/>
      <c r="I229" s="175"/>
      <c r="J229" s="228"/>
      <c r="K229" s="171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5">
      <c r="A230" s="171"/>
      <c r="B230" s="171" t="s">
        <v>559</v>
      </c>
      <c r="C230" s="171"/>
      <c r="D230" s="171"/>
      <c r="E230" s="172" t="s">
        <v>70</v>
      </c>
      <c r="F230" s="172" t="s">
        <v>71</v>
      </c>
      <c r="G230" s="172" t="s">
        <v>75</v>
      </c>
      <c r="I230" s="175"/>
      <c r="J230" s="228"/>
      <c r="K230" s="171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5">
      <c r="A231" s="171"/>
      <c r="B231" s="171" t="s">
        <v>557</v>
      </c>
      <c r="C231" s="171" t="s">
        <v>2</v>
      </c>
      <c r="D231" s="171"/>
      <c r="E231" s="172">
        <v>0.5</v>
      </c>
      <c r="F231" s="172">
        <v>1</v>
      </c>
      <c r="G231" s="476" t="s">
        <v>453</v>
      </c>
      <c r="I231" s="175" t="s">
        <v>57</v>
      </c>
      <c r="J231" s="229">
        <f>'Rate Classifications'!$F$32*(IF(G231="yes",1.25*E231,E231))*F231</f>
        <v>0</v>
      </c>
      <c r="K231" s="171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5.75">
      <c r="A232" s="171"/>
      <c r="B232" s="171"/>
      <c r="C232" s="171"/>
      <c r="D232" s="171"/>
      <c r="E232" s="172"/>
      <c r="F232" s="172"/>
      <c r="G232" s="172"/>
      <c r="I232" s="218" t="s">
        <v>14</v>
      </c>
      <c r="J232" s="224">
        <f>J228+J231</f>
        <v>0</v>
      </c>
      <c r="K232" s="171" t="s">
        <v>118</v>
      </c>
      <c r="L232" s="28"/>
      <c r="M232" s="28"/>
      <c r="N232" s="28" t="s">
        <v>104</v>
      </c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5.75">
      <c r="A233" s="171"/>
      <c r="B233" s="171"/>
      <c r="C233" s="171"/>
      <c r="D233" s="171"/>
      <c r="E233" s="171"/>
      <c r="F233" s="171"/>
      <c r="G233" s="171"/>
      <c r="I233" s="221"/>
      <c r="J233" s="230"/>
      <c r="K233" s="171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5.75">
      <c r="A234" s="171"/>
      <c r="B234" s="171"/>
      <c r="C234" s="171"/>
      <c r="D234" s="171"/>
      <c r="E234" s="171"/>
      <c r="F234" s="171"/>
      <c r="G234" s="171"/>
      <c r="I234" s="221"/>
      <c r="J234" s="230"/>
      <c r="K234" s="171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5.75">
      <c r="A235" s="171"/>
      <c r="B235" s="171"/>
      <c r="C235" s="171"/>
      <c r="D235" s="171"/>
      <c r="E235" s="171"/>
      <c r="F235" s="171"/>
      <c r="G235" s="171"/>
      <c r="I235" s="221"/>
      <c r="J235" s="230"/>
      <c r="K235" s="171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5.75">
      <c r="A236" s="823" t="s">
        <v>564</v>
      </c>
      <c r="B236" s="824"/>
      <c r="C236" s="824"/>
      <c r="D236" s="824"/>
      <c r="E236" s="824"/>
      <c r="F236" s="825"/>
      <c r="G236" s="171"/>
      <c r="I236" s="172"/>
      <c r="J236" s="188"/>
      <c r="K236" s="171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5">
      <c r="A237" s="171"/>
      <c r="B237" s="171"/>
      <c r="C237" s="171"/>
      <c r="D237" s="171"/>
      <c r="E237" s="171"/>
      <c r="F237" s="171"/>
      <c r="G237" s="171"/>
      <c r="I237" s="172"/>
      <c r="J237" s="188"/>
      <c r="K237" s="171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5">
      <c r="A238" s="171"/>
      <c r="B238" s="171" t="s">
        <v>558</v>
      </c>
      <c r="C238" s="171"/>
      <c r="D238" s="171"/>
      <c r="E238" s="172" t="s">
        <v>70</v>
      </c>
      <c r="F238" s="172" t="s">
        <v>71</v>
      </c>
      <c r="G238" s="172" t="s">
        <v>75</v>
      </c>
      <c r="I238" s="172"/>
      <c r="J238" s="188"/>
      <c r="K238" s="171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5">
      <c r="A239" s="171"/>
      <c r="B239" s="171" t="s">
        <v>557</v>
      </c>
      <c r="C239" s="171" t="s">
        <v>2</v>
      </c>
      <c r="D239" s="171"/>
      <c r="E239" s="172">
        <v>4</v>
      </c>
      <c r="F239" s="172">
        <v>1</v>
      </c>
      <c r="G239" s="476" t="s">
        <v>453</v>
      </c>
      <c r="I239" s="175" t="s">
        <v>57</v>
      </c>
      <c r="J239" s="229">
        <f>'Rate Classifications'!$H$32*(IF(G239="yes",1.25*E239,E239))*F239</f>
        <v>0</v>
      </c>
      <c r="K239" s="171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5">
      <c r="A240" s="171"/>
      <c r="B240" s="171"/>
      <c r="C240" s="171"/>
      <c r="D240" s="171"/>
      <c r="E240" s="172"/>
      <c r="F240" s="172"/>
      <c r="G240" s="172"/>
      <c r="I240" s="175"/>
      <c r="J240" s="228"/>
      <c r="K240" s="171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5">
      <c r="A241" s="171"/>
      <c r="B241" s="171" t="s">
        <v>559</v>
      </c>
      <c r="C241" s="171"/>
      <c r="D241" s="171"/>
      <c r="E241" s="172" t="s">
        <v>70</v>
      </c>
      <c r="F241" s="172" t="s">
        <v>71</v>
      </c>
      <c r="G241" s="172" t="s">
        <v>75</v>
      </c>
      <c r="I241" s="175"/>
      <c r="J241" s="228"/>
      <c r="K241" s="171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5">
      <c r="A242" s="171"/>
      <c r="B242" s="171" t="s">
        <v>557</v>
      </c>
      <c r="C242" s="171" t="s">
        <v>2</v>
      </c>
      <c r="D242" s="171"/>
      <c r="E242" s="172">
        <v>0.5</v>
      </c>
      <c r="F242" s="172">
        <v>1</v>
      </c>
      <c r="G242" s="476" t="s">
        <v>453</v>
      </c>
      <c r="I242" s="175" t="s">
        <v>57</v>
      </c>
      <c r="J242" s="229">
        <f>'Rate Classifications'!$F$32*(IF(G242="yes",1.25*E242,E242))*F242</f>
        <v>0</v>
      </c>
      <c r="K242" s="171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5.75">
      <c r="A243" s="171"/>
      <c r="B243" s="171"/>
      <c r="C243" s="171"/>
      <c r="D243" s="171"/>
      <c r="E243" s="171"/>
      <c r="F243" s="171"/>
      <c r="G243" s="171"/>
      <c r="I243" s="218" t="s">
        <v>14</v>
      </c>
      <c r="J243" s="224">
        <f>J239+J242</f>
        <v>0</v>
      </c>
      <c r="K243" s="171" t="s">
        <v>118</v>
      </c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5">
      <c r="A244" s="171"/>
      <c r="B244" s="171"/>
      <c r="C244" s="171"/>
      <c r="D244" s="171"/>
      <c r="E244" s="171"/>
      <c r="F244" s="171"/>
      <c r="G244" s="171"/>
      <c r="I244" s="172"/>
      <c r="J244" s="188"/>
      <c r="K244" s="171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5">
      <c r="A245" s="171"/>
      <c r="B245" s="171"/>
      <c r="C245" s="171"/>
      <c r="D245" s="171"/>
      <c r="E245" s="171"/>
      <c r="F245" s="171"/>
      <c r="G245" s="171"/>
      <c r="I245" s="172"/>
      <c r="J245" s="188"/>
      <c r="K245" s="171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5">
      <c r="A246" s="171"/>
      <c r="B246" s="171"/>
      <c r="C246" s="171"/>
      <c r="D246" s="171"/>
      <c r="E246" s="171"/>
      <c r="F246" s="171"/>
      <c r="G246" s="171"/>
      <c r="I246" s="172"/>
      <c r="J246" s="188"/>
      <c r="K246" s="171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5.75">
      <c r="A247" s="823" t="s">
        <v>565</v>
      </c>
      <c r="B247" s="824"/>
      <c r="C247" s="824"/>
      <c r="D247" s="824"/>
      <c r="E247" s="824"/>
      <c r="F247" s="825"/>
      <c r="G247" s="171"/>
      <c r="I247" s="172"/>
      <c r="J247" s="188"/>
      <c r="K247" s="171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5">
      <c r="A248" s="171"/>
      <c r="B248" s="171"/>
      <c r="C248" s="171"/>
      <c r="D248" s="171"/>
      <c r="E248" s="171"/>
      <c r="F248" s="171"/>
      <c r="G248" s="171"/>
      <c r="I248" s="172"/>
      <c r="J248" s="188"/>
      <c r="K248" s="171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5">
      <c r="A249" s="171"/>
      <c r="B249" s="171" t="s">
        <v>558</v>
      </c>
      <c r="C249" s="171"/>
      <c r="D249" s="171"/>
      <c r="E249" s="172" t="s">
        <v>70</v>
      </c>
      <c r="F249" s="172" t="s">
        <v>71</v>
      </c>
      <c r="G249" s="172" t="s">
        <v>75</v>
      </c>
      <c r="I249" s="172"/>
      <c r="J249" s="188"/>
      <c r="K249" s="171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5">
      <c r="A250" s="171"/>
      <c r="B250" s="171" t="s">
        <v>557</v>
      </c>
      <c r="C250" s="171" t="s">
        <v>2</v>
      </c>
      <c r="D250" s="171"/>
      <c r="E250" s="172">
        <v>6</v>
      </c>
      <c r="F250" s="172">
        <v>1</v>
      </c>
      <c r="G250" s="476" t="s">
        <v>453</v>
      </c>
      <c r="I250" s="175" t="s">
        <v>57</v>
      </c>
      <c r="J250" s="229">
        <f>'Rate Classifications'!$H$32*(IF(G250="yes",1.25*E250,E250))*F250</f>
        <v>0</v>
      </c>
      <c r="K250" s="171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5">
      <c r="A251" s="171"/>
      <c r="B251" s="171"/>
      <c r="C251" s="171"/>
      <c r="D251" s="171"/>
      <c r="E251" s="172"/>
      <c r="F251" s="172"/>
      <c r="G251" s="172"/>
      <c r="I251" s="175"/>
      <c r="J251" s="228"/>
      <c r="K251" s="171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5">
      <c r="A252" s="171"/>
      <c r="B252" s="171" t="s">
        <v>559</v>
      </c>
      <c r="C252" s="171"/>
      <c r="D252" s="171"/>
      <c r="E252" s="172" t="s">
        <v>70</v>
      </c>
      <c r="F252" s="172" t="s">
        <v>71</v>
      </c>
      <c r="G252" s="172" t="s">
        <v>75</v>
      </c>
      <c r="I252" s="175"/>
      <c r="J252" s="228"/>
      <c r="K252" s="171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5">
      <c r="A253" s="171"/>
      <c r="B253" s="171" t="s">
        <v>557</v>
      </c>
      <c r="C253" s="171" t="s">
        <v>2</v>
      </c>
      <c r="D253" s="171"/>
      <c r="E253" s="172">
        <v>1</v>
      </c>
      <c r="F253" s="172">
        <v>1</v>
      </c>
      <c r="G253" s="476" t="s">
        <v>453</v>
      </c>
      <c r="I253" s="175" t="s">
        <v>57</v>
      </c>
      <c r="J253" s="229">
        <f>'Rate Classifications'!$F$32*(IF(G253="yes",1.25*E253,E253))*F253</f>
        <v>0</v>
      </c>
      <c r="K253" s="171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5.75">
      <c r="A254" s="171"/>
      <c r="B254" s="171"/>
      <c r="C254" s="171"/>
      <c r="D254" s="171"/>
      <c r="E254" s="171"/>
      <c r="F254" s="171"/>
      <c r="G254" s="171"/>
      <c r="I254" s="218" t="s">
        <v>14</v>
      </c>
      <c r="J254" s="224">
        <f>J250+J253</f>
        <v>0</v>
      </c>
      <c r="K254" s="171" t="s">
        <v>118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5">
      <c r="A255" s="171"/>
      <c r="B255" s="171"/>
      <c r="C255" s="171"/>
      <c r="D255" s="171"/>
      <c r="E255" s="171"/>
      <c r="F255" s="171"/>
      <c r="G255" s="171"/>
      <c r="I255" s="171"/>
      <c r="J255" s="171"/>
      <c r="K255" s="171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5">
      <c r="A256" s="171"/>
      <c r="B256" s="171"/>
      <c r="C256" s="171"/>
      <c r="D256" s="171"/>
      <c r="E256" s="171"/>
      <c r="F256" s="171"/>
      <c r="G256" s="171"/>
      <c r="I256" s="171"/>
      <c r="J256" s="171"/>
      <c r="K256" s="171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5">
      <c r="A257" s="171"/>
      <c r="B257" s="171"/>
      <c r="C257" s="171"/>
      <c r="D257" s="171"/>
      <c r="E257" s="171"/>
      <c r="F257" s="171"/>
      <c r="G257" s="171"/>
      <c r="I257" s="171"/>
      <c r="J257" s="171"/>
      <c r="K257" s="171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5.75">
      <c r="A258" s="823" t="s">
        <v>566</v>
      </c>
      <c r="B258" s="824"/>
      <c r="C258" s="824"/>
      <c r="D258" s="824"/>
      <c r="E258" s="824"/>
      <c r="F258" s="825"/>
      <c r="G258" s="172"/>
      <c r="I258" s="171"/>
      <c r="J258" s="172"/>
      <c r="K258" s="166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5">
      <c r="A259" s="171"/>
      <c r="B259" s="171"/>
      <c r="C259" s="171"/>
      <c r="D259" s="172"/>
      <c r="E259" s="172"/>
      <c r="F259" s="172"/>
      <c r="G259" s="172"/>
      <c r="I259" s="171"/>
      <c r="J259" s="172"/>
      <c r="K259" s="166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5">
      <c r="A260" s="171"/>
      <c r="B260" s="171" t="s">
        <v>451</v>
      </c>
      <c r="C260" s="171"/>
      <c r="D260" s="172"/>
      <c r="E260" s="172"/>
      <c r="F260" s="172"/>
      <c r="G260" s="172"/>
      <c r="I260" s="171"/>
      <c r="J260" s="172"/>
      <c r="K260" s="166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5">
      <c r="A261" s="171"/>
      <c r="B261" s="171" t="s">
        <v>452</v>
      </c>
      <c r="C261" s="171"/>
      <c r="D261" s="172"/>
      <c r="E261" s="172"/>
      <c r="F261" s="172"/>
      <c r="G261" s="172"/>
      <c r="I261" s="171"/>
      <c r="J261" s="172"/>
      <c r="K261" s="166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5">
      <c r="A262" s="171"/>
      <c r="B262" s="171"/>
      <c r="C262" s="171"/>
      <c r="D262" s="172"/>
      <c r="E262" s="172"/>
      <c r="F262" s="172"/>
      <c r="G262" s="172"/>
      <c r="I262" s="171"/>
      <c r="J262" s="172"/>
      <c r="K262" s="166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5">
      <c r="A263" s="171"/>
      <c r="B263" s="171" t="s">
        <v>119</v>
      </c>
      <c r="C263" s="171"/>
      <c r="D263" s="172" t="s">
        <v>51</v>
      </c>
      <c r="E263" s="172" t="s">
        <v>71</v>
      </c>
      <c r="F263" s="172" t="s">
        <v>14</v>
      </c>
      <c r="G263" s="172"/>
      <c r="I263" s="171"/>
      <c r="J263" s="172"/>
      <c r="K263" s="166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5">
      <c r="A264" s="171"/>
      <c r="B264" s="423" t="s">
        <v>658</v>
      </c>
      <c r="C264" s="171"/>
      <c r="D264" s="172">
        <v>300</v>
      </c>
      <c r="E264" s="424">
        <f>IF(Q264&gt;50,"",Q264)</f>
        <v>0</v>
      </c>
      <c r="F264" s="172"/>
      <c r="G264" s="172"/>
      <c r="I264" s="171"/>
      <c r="J264" s="172"/>
      <c r="K264" s="166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5">
      <c r="A265" s="171"/>
      <c r="B265" s="171" t="s">
        <v>52</v>
      </c>
      <c r="C265" s="171"/>
      <c r="D265" s="172">
        <v>600</v>
      </c>
      <c r="E265" s="424">
        <f>IF(OR(Q264&gt;150,Q264&lt;51),"",Q264)</f>
      </c>
      <c r="F265" s="172"/>
      <c r="G265" s="172"/>
      <c r="I265" s="171"/>
      <c r="J265" s="172"/>
      <c r="K265" s="166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5">
      <c r="A266" s="171"/>
      <c r="B266" s="171" t="s">
        <v>53</v>
      </c>
      <c r="C266" s="171"/>
      <c r="D266" s="172">
        <v>900</v>
      </c>
      <c r="E266" s="424">
        <f>IF(OR(Q264&gt;300,Q264&lt;151),"",Q264)</f>
      </c>
      <c r="F266" s="172"/>
      <c r="G266" s="172"/>
      <c r="I266" s="171"/>
      <c r="J266" s="172"/>
      <c r="K266" s="171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5.75">
      <c r="A267" s="171"/>
      <c r="B267" s="171" t="s">
        <v>54</v>
      </c>
      <c r="C267" s="171"/>
      <c r="D267" s="172">
        <v>1200</v>
      </c>
      <c r="E267" s="424">
        <f>IF(Q264&lt;301,"",Q264)</f>
      </c>
      <c r="F267" s="172"/>
      <c r="G267" s="172"/>
      <c r="I267" s="218" t="s">
        <v>14</v>
      </c>
      <c r="J267" s="214">
        <f>IF(E264=0,0,IF(E264="",(IF(E265="",(IF(E266="",D267,D266)),D265)),D264))</f>
        <v>0</v>
      </c>
      <c r="K267" s="171" t="s">
        <v>110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5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5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5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5.75">
      <c r="A271" s="823" t="s">
        <v>621</v>
      </c>
      <c r="B271" s="824"/>
      <c r="C271" s="824"/>
      <c r="D271" s="824"/>
      <c r="E271" s="824"/>
      <c r="F271" s="824"/>
      <c r="G271" s="824"/>
      <c r="H271" s="825"/>
      <c r="I271" s="228"/>
      <c r="J271" s="228"/>
      <c r="K271" s="166"/>
      <c r="L271" s="28"/>
      <c r="M271" s="28"/>
      <c r="N271" s="28"/>
      <c r="O271" s="28"/>
      <c r="P271" s="28"/>
      <c r="Q271" s="28"/>
      <c r="R271" s="449"/>
      <c r="S271" s="449"/>
      <c r="T271" s="449"/>
      <c r="U271" s="449"/>
      <c r="V271" s="28"/>
      <c r="W271" s="28"/>
    </row>
    <row r="272" spans="1:23" ht="15">
      <c r="A272" s="171"/>
      <c r="B272" s="171"/>
      <c r="C272" s="171"/>
      <c r="D272" s="161"/>
      <c r="E272" s="172"/>
      <c r="F272" s="172"/>
      <c r="G272" s="166"/>
      <c r="H272" s="161"/>
      <c r="I272" s="175"/>
      <c r="J272" s="213"/>
      <c r="K272" s="166"/>
      <c r="L272" s="449"/>
      <c r="M272" s="449"/>
      <c r="N272" s="449"/>
      <c r="O272" s="449"/>
      <c r="P272" s="449"/>
      <c r="Q272" s="449"/>
      <c r="R272" s="449"/>
      <c r="S272" s="449"/>
      <c r="T272" s="449"/>
      <c r="U272" s="449"/>
      <c r="V272" s="28"/>
      <c r="W272" s="28"/>
    </row>
    <row r="273" spans="1:23" ht="15">
      <c r="A273" s="159"/>
      <c r="B273" s="171" t="s">
        <v>558</v>
      </c>
      <c r="C273" s="171"/>
      <c r="D273" s="161"/>
      <c r="E273" s="172" t="s">
        <v>70</v>
      </c>
      <c r="F273" s="172" t="s">
        <v>71</v>
      </c>
      <c r="G273" s="172" t="s">
        <v>75</v>
      </c>
      <c r="H273" s="188"/>
      <c r="I273" s="188"/>
      <c r="J273" s="171"/>
      <c r="K273" s="166"/>
      <c r="L273" s="449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5">
      <c r="A274" s="159"/>
      <c r="B274" s="171"/>
      <c r="C274" s="171" t="s">
        <v>2</v>
      </c>
      <c r="D274" s="161"/>
      <c r="E274" s="172">
        <v>5</v>
      </c>
      <c r="F274" s="172">
        <v>1</v>
      </c>
      <c r="G274" s="476" t="s">
        <v>453</v>
      </c>
      <c r="I274" s="175" t="s">
        <v>57</v>
      </c>
      <c r="J274" s="213">
        <f>'Rate Classifications'!$H$32*(IF(G274="yes",1.25*E274,E274))*F274</f>
        <v>0</v>
      </c>
      <c r="K274" s="171"/>
      <c r="L274" s="449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5">
      <c r="A275" s="159"/>
      <c r="B275" s="171"/>
      <c r="C275" s="171"/>
      <c r="D275" s="161"/>
      <c r="E275" s="172"/>
      <c r="F275" s="172"/>
      <c r="G275" s="172"/>
      <c r="I275" s="175"/>
      <c r="J275" s="213"/>
      <c r="K275" s="171"/>
      <c r="L275" s="449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5">
      <c r="A276" s="159"/>
      <c r="B276" s="188" t="s">
        <v>559</v>
      </c>
      <c r="C276" s="188"/>
      <c r="D276" s="161"/>
      <c r="E276" s="172" t="s">
        <v>70</v>
      </c>
      <c r="F276" s="172" t="s">
        <v>71</v>
      </c>
      <c r="G276" s="172" t="s">
        <v>75</v>
      </c>
      <c r="I276" s="159"/>
      <c r="J276" s="380"/>
      <c r="K276" s="380"/>
      <c r="L276" s="449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5">
      <c r="A277" s="159"/>
      <c r="B277" s="171"/>
      <c r="C277" s="171" t="s">
        <v>2</v>
      </c>
      <c r="E277" s="172">
        <v>1</v>
      </c>
      <c r="F277" s="172">
        <v>1</v>
      </c>
      <c r="G277" s="476" t="s">
        <v>453</v>
      </c>
      <c r="I277" s="175" t="s">
        <v>57</v>
      </c>
      <c r="J277" s="213">
        <f>'Rate Classifications'!$F$32*(IF(G277="yes",1.25*E277,E277))*F277</f>
        <v>0</v>
      </c>
      <c r="K277" s="166"/>
      <c r="L277" s="449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5.75">
      <c r="A278" s="171"/>
      <c r="B278" s="171"/>
      <c r="C278" s="171"/>
      <c r="D278" s="171"/>
      <c r="E278" s="171"/>
      <c r="F278" s="171"/>
      <c r="G278" s="166"/>
      <c r="H278" s="166"/>
      <c r="I278" s="218" t="s">
        <v>14</v>
      </c>
      <c r="J278" s="214">
        <f>J274+J277</f>
        <v>0</v>
      </c>
      <c r="K278" s="171" t="s">
        <v>61</v>
      </c>
      <c r="L278" s="449"/>
      <c r="M278" s="449"/>
      <c r="N278" s="449"/>
      <c r="O278" s="28"/>
      <c r="P278" s="549"/>
      <c r="Q278" s="549"/>
      <c r="R278" s="449"/>
      <c r="S278" s="28"/>
      <c r="T278" s="553"/>
      <c r="U278" s="554"/>
      <c r="V278" s="449"/>
      <c r="W278" s="28"/>
    </row>
    <row r="279" spans="1:23" ht="15.75">
      <c r="A279" s="171"/>
      <c r="B279" s="171"/>
      <c r="C279" s="171"/>
      <c r="D279" s="171"/>
      <c r="E279" s="172"/>
      <c r="F279" s="172"/>
      <c r="G279" s="166"/>
      <c r="H279" s="161"/>
      <c r="I279" s="161"/>
      <c r="J279" s="381"/>
      <c r="K279" s="381"/>
      <c r="L279" s="449"/>
      <c r="M279" s="449"/>
      <c r="N279" s="449"/>
      <c r="O279" s="28"/>
      <c r="P279" s="549"/>
      <c r="Q279" s="549"/>
      <c r="R279" s="449"/>
      <c r="S279" s="28"/>
      <c r="T279" s="553"/>
      <c r="U279" s="554"/>
      <c r="V279" s="449"/>
      <c r="W279" s="28"/>
    </row>
    <row r="280" spans="1:23" ht="15">
      <c r="A280" s="171"/>
      <c r="B280" s="171"/>
      <c r="C280" s="171"/>
      <c r="D280" s="171"/>
      <c r="E280" s="172"/>
      <c r="F280" s="172"/>
      <c r="G280" s="171"/>
      <c r="H280" s="161"/>
      <c r="I280" s="175"/>
      <c r="J280" s="213"/>
      <c r="K280" s="166"/>
      <c r="L280" s="449"/>
      <c r="M280" s="449"/>
      <c r="N280" s="449"/>
      <c r="O280" s="28"/>
      <c r="P280" s="549"/>
      <c r="Q280" s="549"/>
      <c r="R280" s="549"/>
      <c r="S280" s="28"/>
      <c r="T280" s="549"/>
      <c r="U280" s="555"/>
      <c r="V280" s="449"/>
      <c r="W280" s="28"/>
    </row>
    <row r="281" spans="1:23" ht="15.75">
      <c r="A281" s="823" t="s">
        <v>622</v>
      </c>
      <c r="B281" s="824"/>
      <c r="C281" s="824"/>
      <c r="D281" s="824"/>
      <c r="E281" s="824"/>
      <c r="F281" s="824"/>
      <c r="G281" s="824"/>
      <c r="H281" s="825"/>
      <c r="I281" s="175"/>
      <c r="J281" s="213"/>
      <c r="K281" s="166"/>
      <c r="L281" s="28"/>
      <c r="M281" s="28"/>
      <c r="N281" s="28"/>
      <c r="O281" s="28"/>
      <c r="P281" s="28"/>
      <c r="Q281" s="28"/>
      <c r="R281" s="549"/>
      <c r="S281" s="28"/>
      <c r="T281" s="549"/>
      <c r="U281" s="555"/>
      <c r="V281" s="449"/>
      <c r="W281" s="28"/>
    </row>
    <row r="282" spans="1:23" ht="15.75">
      <c r="A282" s="171"/>
      <c r="B282" s="171"/>
      <c r="C282" s="171"/>
      <c r="D282" s="171"/>
      <c r="E282" s="172"/>
      <c r="F282" s="172"/>
      <c r="G282" s="166"/>
      <c r="H282" s="161"/>
      <c r="I282" s="221"/>
      <c r="J282" s="219"/>
      <c r="K282" s="166"/>
      <c r="L282" s="449"/>
      <c r="M282" s="449"/>
      <c r="N282" s="449"/>
      <c r="O282" s="28"/>
      <c r="P282" s="556"/>
      <c r="Q282" s="556"/>
      <c r="R282" s="556"/>
      <c r="S282" s="539"/>
      <c r="T282" s="556"/>
      <c r="U282" s="557"/>
      <c r="V282" s="542"/>
      <c r="W282" s="28"/>
    </row>
    <row r="283" spans="1:23" ht="15">
      <c r="A283" s="159"/>
      <c r="B283" s="171" t="s">
        <v>558</v>
      </c>
      <c r="C283" s="171"/>
      <c r="D283" s="171"/>
      <c r="E283" s="172" t="s">
        <v>70</v>
      </c>
      <c r="F283" s="172" t="s">
        <v>71</v>
      </c>
      <c r="G283" s="172" t="s">
        <v>75</v>
      </c>
      <c r="I283" s="159"/>
      <c r="J283" s="380"/>
      <c r="K283" s="380"/>
      <c r="L283" s="449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5">
      <c r="A284" s="159"/>
      <c r="B284" s="171"/>
      <c r="C284" s="171" t="s">
        <v>2</v>
      </c>
      <c r="D284" s="171"/>
      <c r="E284" s="172">
        <v>8</v>
      </c>
      <c r="F284" s="172">
        <v>1</v>
      </c>
      <c r="G284" s="476" t="s">
        <v>453</v>
      </c>
      <c r="I284" s="175" t="s">
        <v>57</v>
      </c>
      <c r="J284" s="213">
        <f>'Rate Classifications'!$H$32*(IF(G284="yes",1.25*E284,E284))*F284</f>
        <v>0</v>
      </c>
      <c r="K284" s="171"/>
      <c r="L284" s="449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5">
      <c r="A285" s="159"/>
      <c r="B285" s="171"/>
      <c r="C285" s="171"/>
      <c r="D285" s="171"/>
      <c r="E285" s="172"/>
      <c r="F285" s="172"/>
      <c r="G285" s="172"/>
      <c r="I285" s="175"/>
      <c r="J285" s="213"/>
      <c r="K285" s="171"/>
      <c r="L285" s="449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5">
      <c r="A286" s="159"/>
      <c r="B286" s="171" t="s">
        <v>559</v>
      </c>
      <c r="C286" s="171"/>
      <c r="D286" s="171"/>
      <c r="E286" s="172" t="s">
        <v>70</v>
      </c>
      <c r="F286" s="172" t="s">
        <v>71</v>
      </c>
      <c r="G286" s="172" t="s">
        <v>75</v>
      </c>
      <c r="I286" s="159"/>
      <c r="J286" s="380"/>
      <c r="K286" s="380"/>
      <c r="L286" s="449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5">
      <c r="A287" s="159"/>
      <c r="B287" s="171"/>
      <c r="C287" s="171" t="s">
        <v>2</v>
      </c>
      <c r="D287" s="171"/>
      <c r="E287" s="172">
        <v>1</v>
      </c>
      <c r="F287" s="172">
        <v>1</v>
      </c>
      <c r="G287" s="476" t="s">
        <v>453</v>
      </c>
      <c r="I287" s="175" t="s">
        <v>57</v>
      </c>
      <c r="J287" s="213">
        <f>'Rate Classifications'!$F$32*(IF(G287="yes",1.25*E287,E287))*F287</f>
        <v>0</v>
      </c>
      <c r="K287" s="166"/>
      <c r="L287" s="449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5.75">
      <c r="A288" s="171"/>
      <c r="B288" s="171"/>
      <c r="C288" s="171"/>
      <c r="D288" s="172"/>
      <c r="E288" s="172"/>
      <c r="F288" s="171"/>
      <c r="G288" s="161"/>
      <c r="H288" s="221"/>
      <c r="I288" s="218" t="s">
        <v>14</v>
      </c>
      <c r="J288" s="214">
        <f>J284+J287</f>
        <v>0</v>
      </c>
      <c r="K288" s="171" t="s">
        <v>61</v>
      </c>
      <c r="L288" s="449"/>
      <c r="M288" s="449"/>
      <c r="N288" s="449"/>
      <c r="O288" s="539"/>
      <c r="P288" s="549"/>
      <c r="Q288" s="549"/>
      <c r="R288" s="449"/>
      <c r="S288" s="28"/>
      <c r="T288" s="553"/>
      <c r="U288" s="554"/>
      <c r="V288" s="449"/>
      <c r="W288" s="28"/>
    </row>
    <row r="289" spans="1:23" ht="15.75">
      <c r="A289" s="171"/>
      <c r="B289" s="171"/>
      <c r="C289" s="171"/>
      <c r="D289" s="172"/>
      <c r="E289" s="172"/>
      <c r="F289" s="171"/>
      <c r="G289" s="161"/>
      <c r="H289" s="221"/>
      <c r="I289" s="371"/>
      <c r="J289" s="171"/>
      <c r="K289" s="380"/>
      <c r="L289" s="542"/>
      <c r="M289" s="542"/>
      <c r="N289" s="542"/>
      <c r="O289" s="539"/>
      <c r="P289" s="556"/>
      <c r="Q289" s="556"/>
      <c r="R289" s="542"/>
      <c r="S289" s="539"/>
      <c r="T289" s="553"/>
      <c r="U289" s="554"/>
      <c r="V289" s="449"/>
      <c r="W289" s="28"/>
    </row>
    <row r="290" spans="1:23" ht="15.75">
      <c r="A290" s="171"/>
      <c r="B290" s="171"/>
      <c r="C290" s="171"/>
      <c r="D290" s="172"/>
      <c r="E290" s="172"/>
      <c r="F290" s="171"/>
      <c r="G290" s="161"/>
      <c r="H290" s="221"/>
      <c r="I290" s="371"/>
      <c r="J290" s="171"/>
      <c r="K290" s="380"/>
      <c r="L290" s="542"/>
      <c r="M290" s="542"/>
      <c r="N290" s="542"/>
      <c r="O290" s="539"/>
      <c r="P290" s="556"/>
      <c r="Q290" s="556"/>
      <c r="R290" s="542"/>
      <c r="S290" s="539"/>
      <c r="T290" s="553"/>
      <c r="U290" s="554"/>
      <c r="V290" s="449"/>
      <c r="W290" s="28"/>
    </row>
    <row r="291" spans="1:23" ht="15.75">
      <c r="A291" s="823" t="s">
        <v>623</v>
      </c>
      <c r="B291" s="824"/>
      <c r="C291" s="824"/>
      <c r="D291" s="824"/>
      <c r="E291" s="824"/>
      <c r="F291" s="825"/>
      <c r="G291" s="161"/>
      <c r="I291" s="159"/>
      <c r="J291" s="380"/>
      <c r="K291" s="380"/>
      <c r="L291" s="542"/>
      <c r="M291" s="542"/>
      <c r="N291" s="542"/>
      <c r="O291" s="539"/>
      <c r="P291" s="539"/>
      <c r="Q291" s="539"/>
      <c r="R291" s="542"/>
      <c r="S291" s="539"/>
      <c r="T291" s="539"/>
      <c r="U291" s="539"/>
      <c r="V291" s="28"/>
      <c r="W291" s="28"/>
    </row>
    <row r="292" spans="1:23" ht="15.75">
      <c r="A292" s="159"/>
      <c r="B292" s="159"/>
      <c r="C292" s="159"/>
      <c r="E292" s="159"/>
      <c r="F292" s="159"/>
      <c r="G292" s="161"/>
      <c r="I292" s="159"/>
      <c r="J292" s="380"/>
      <c r="K292" s="380"/>
      <c r="L292" s="539"/>
      <c r="M292" s="540"/>
      <c r="N292" s="540"/>
      <c r="O292" s="540"/>
      <c r="P292" s="540"/>
      <c r="Q292" s="540"/>
      <c r="R292" s="556"/>
      <c r="S292" s="539"/>
      <c r="T292" s="556"/>
      <c r="U292" s="558"/>
      <c r="V292" s="542"/>
      <c r="W292" s="28"/>
    </row>
    <row r="293" spans="1:23" ht="15">
      <c r="A293" s="159"/>
      <c r="B293" s="171" t="s">
        <v>558</v>
      </c>
      <c r="C293" s="171"/>
      <c r="D293" s="171"/>
      <c r="E293" s="172" t="s">
        <v>70</v>
      </c>
      <c r="F293" s="172" t="s">
        <v>71</v>
      </c>
      <c r="G293" s="172" t="s">
        <v>75</v>
      </c>
      <c r="I293" s="159"/>
      <c r="J293" s="171"/>
      <c r="K293" s="380"/>
      <c r="L293" s="542"/>
      <c r="M293" s="542"/>
      <c r="N293" s="542"/>
      <c r="O293" s="539"/>
      <c r="P293" s="556"/>
      <c r="Q293" s="556"/>
      <c r="R293" s="556"/>
      <c r="S293" s="539"/>
      <c r="T293" s="556"/>
      <c r="U293" s="557"/>
      <c r="V293" s="542"/>
      <c r="W293" s="28"/>
    </row>
    <row r="294" spans="1:23" ht="15">
      <c r="A294" s="159"/>
      <c r="B294" s="171"/>
      <c r="C294" s="171" t="s">
        <v>2</v>
      </c>
      <c r="D294" s="171"/>
      <c r="E294" s="172">
        <v>6</v>
      </c>
      <c r="F294" s="172">
        <v>1</v>
      </c>
      <c r="G294" s="476" t="s">
        <v>453</v>
      </c>
      <c r="I294" s="175" t="s">
        <v>57</v>
      </c>
      <c r="J294" s="213">
        <f>'Rate Classifications'!$H$32*(IF(G294="yes",1.25*E294,E294))*F294</f>
        <v>0</v>
      </c>
      <c r="K294" s="171"/>
      <c r="L294" s="542"/>
      <c r="M294" s="539"/>
      <c r="N294" s="539"/>
      <c r="O294" s="539"/>
      <c r="P294" s="539"/>
      <c r="Q294" s="539"/>
      <c r="R294" s="539"/>
      <c r="S294" s="539"/>
      <c r="T294" s="539"/>
      <c r="U294" s="539"/>
      <c r="V294" s="28"/>
      <c r="W294" s="28"/>
    </row>
    <row r="295" spans="1:23" ht="15">
      <c r="A295" s="159"/>
      <c r="B295" s="171"/>
      <c r="C295" s="171"/>
      <c r="D295" s="171"/>
      <c r="E295" s="172"/>
      <c r="F295" s="172"/>
      <c r="G295" s="172"/>
      <c r="I295" s="228"/>
      <c r="J295" s="216"/>
      <c r="K295" s="171"/>
      <c r="L295" s="542"/>
      <c r="M295" s="539"/>
      <c r="N295" s="539"/>
      <c r="O295" s="539"/>
      <c r="P295" s="539"/>
      <c r="Q295" s="539"/>
      <c r="R295" s="539"/>
      <c r="S295" s="539"/>
      <c r="T295" s="539"/>
      <c r="U295" s="539"/>
      <c r="V295" s="28"/>
      <c r="W295" s="28"/>
    </row>
    <row r="296" spans="1:23" ht="15">
      <c r="A296" s="159"/>
      <c r="B296" s="171" t="s">
        <v>559</v>
      </c>
      <c r="C296" s="171"/>
      <c r="D296" s="171"/>
      <c r="E296" s="172" t="s">
        <v>70</v>
      </c>
      <c r="F296" s="172" t="s">
        <v>71</v>
      </c>
      <c r="G296" s="172" t="s">
        <v>75</v>
      </c>
      <c r="I296" s="159"/>
      <c r="J296" s="380"/>
      <c r="K296" s="380"/>
      <c r="L296" s="542"/>
      <c r="M296" s="539"/>
      <c r="N296" s="539"/>
      <c r="O296" s="539"/>
      <c r="P296" s="539"/>
      <c r="Q296" s="539"/>
      <c r="R296" s="539"/>
      <c r="S296" s="539"/>
      <c r="T296" s="539"/>
      <c r="U296" s="539"/>
      <c r="V296" s="28"/>
      <c r="W296" s="28"/>
    </row>
    <row r="297" spans="1:23" ht="15">
      <c r="A297" s="159"/>
      <c r="B297" s="159"/>
      <c r="C297" s="171" t="s">
        <v>2</v>
      </c>
      <c r="E297" s="172">
        <v>1</v>
      </c>
      <c r="F297" s="172">
        <v>1</v>
      </c>
      <c r="G297" s="476" t="s">
        <v>453</v>
      </c>
      <c r="I297" s="175" t="s">
        <v>57</v>
      </c>
      <c r="J297" s="213">
        <f>'Rate Classifications'!$F$32*(IF(G297="yes",1.25*E297,E297))*F297</f>
        <v>0</v>
      </c>
      <c r="K297" s="166"/>
      <c r="L297" s="552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5.75">
      <c r="A298" s="159"/>
      <c r="B298" s="159"/>
      <c r="C298" s="159"/>
      <c r="E298" s="159"/>
      <c r="F298" s="159"/>
      <c r="G298" s="171"/>
      <c r="H298" s="161"/>
      <c r="I298" s="218" t="s">
        <v>14</v>
      </c>
      <c r="J298" s="214">
        <f>J294+J297</f>
        <v>0</v>
      </c>
      <c r="K298" s="171" t="s">
        <v>61</v>
      </c>
      <c r="L298" s="449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5.75">
      <c r="A299" s="159"/>
      <c r="B299" s="159"/>
      <c r="C299" s="159"/>
      <c r="E299" s="159"/>
      <c r="F299" s="159"/>
      <c r="G299" s="159"/>
      <c r="I299" s="159"/>
      <c r="J299" s="380"/>
      <c r="K299" s="380"/>
      <c r="L299" s="449"/>
      <c r="M299" s="449"/>
      <c r="N299" s="449"/>
      <c r="O299" s="28"/>
      <c r="P299" s="549"/>
      <c r="Q299" s="549"/>
      <c r="R299" s="449"/>
      <c r="S299" s="28"/>
      <c r="T299" s="553"/>
      <c r="U299" s="554"/>
      <c r="V299" s="449"/>
      <c r="W299" s="28"/>
    </row>
    <row r="300" spans="1:23" ht="15">
      <c r="A300" s="159"/>
      <c r="B300" s="159"/>
      <c r="C300" s="159"/>
      <c r="E300" s="159"/>
      <c r="F300" s="159"/>
      <c r="G300" s="159"/>
      <c r="I300" s="159"/>
      <c r="J300" s="380"/>
      <c r="K300" s="380"/>
      <c r="L300" s="449"/>
      <c r="M300" s="449"/>
      <c r="N300" s="449"/>
      <c r="O300" s="449"/>
      <c r="P300" s="28"/>
      <c r="Q300" s="28"/>
      <c r="R300" s="449"/>
      <c r="S300" s="28"/>
      <c r="T300" s="449"/>
      <c r="U300" s="449"/>
      <c r="V300" s="28"/>
      <c r="W300" s="28"/>
    </row>
    <row r="301" spans="1:23" ht="15">
      <c r="A301" s="159"/>
      <c r="B301" s="159"/>
      <c r="C301" s="159"/>
      <c r="E301" s="159"/>
      <c r="F301" s="159"/>
      <c r="G301" s="159"/>
      <c r="I301" s="159"/>
      <c r="J301" s="380"/>
      <c r="K301" s="380"/>
      <c r="L301" s="28"/>
      <c r="M301" s="28"/>
      <c r="N301" s="28"/>
      <c r="O301" s="28"/>
      <c r="P301" s="28"/>
      <c r="Q301" s="28"/>
      <c r="R301" s="28"/>
      <c r="S301" s="28"/>
      <c r="T301" s="449"/>
      <c r="U301" s="449"/>
      <c r="V301" s="28"/>
      <c r="W301" s="28"/>
    </row>
    <row r="302" spans="1:23" ht="15">
      <c r="A302" s="28"/>
      <c r="B302" s="28"/>
      <c r="C302" s="28"/>
      <c r="D302" s="28"/>
      <c r="E302" s="28"/>
      <c r="F302" s="28"/>
      <c r="G302" s="28"/>
      <c r="H302" s="28"/>
      <c r="I302" s="28"/>
      <c r="J302" s="149"/>
      <c r="K302" s="149"/>
      <c r="L302" s="449"/>
      <c r="M302" s="449"/>
      <c r="N302" s="449"/>
      <c r="O302" s="449"/>
      <c r="P302" s="449"/>
      <c r="Q302" s="449"/>
      <c r="R302" s="449"/>
      <c r="S302" s="449"/>
      <c r="T302" s="552"/>
      <c r="U302" s="552"/>
      <c r="V302" s="449"/>
      <c r="W302" s="28"/>
    </row>
    <row r="303" spans="1:23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449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449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="28" customFormat="1" ht="15">
      <c r="L305" s="449"/>
    </row>
    <row r="306" s="28" customFormat="1" ht="15">
      <c r="L306" s="449"/>
    </row>
    <row r="307" s="28" customFormat="1" ht="15">
      <c r="L307" s="449"/>
    </row>
    <row r="308" s="28" customFormat="1" ht="15">
      <c r="L308" s="449"/>
    </row>
    <row r="309" s="28" customFormat="1" ht="15">
      <c r="L309" s="449"/>
    </row>
    <row r="310" s="28" customFormat="1" ht="15">
      <c r="L310" s="449"/>
    </row>
    <row r="311" s="28" customFormat="1" ht="15">
      <c r="L311" s="449"/>
    </row>
    <row r="312" s="28" customFormat="1" ht="15.75" customHeight="1">
      <c r="L312" s="449"/>
    </row>
    <row r="313" spans="12:22" s="28" customFormat="1" ht="15.75">
      <c r="L313" s="449"/>
      <c r="M313" s="449"/>
      <c r="N313" s="449"/>
      <c r="O313" s="449"/>
      <c r="P313" s="549"/>
      <c r="Q313" s="549"/>
      <c r="R313" s="449"/>
      <c r="T313" s="553"/>
      <c r="U313" s="554"/>
      <c r="V313" s="449"/>
    </row>
    <row r="314" spans="12:22" s="28" customFormat="1" ht="15.75">
      <c r="L314" s="449"/>
      <c r="M314" s="449"/>
      <c r="N314" s="449"/>
      <c r="O314" s="449"/>
      <c r="P314" s="549"/>
      <c r="Q314" s="549"/>
      <c r="R314" s="449"/>
      <c r="T314" s="553"/>
      <c r="U314" s="554"/>
      <c r="V314" s="449"/>
    </row>
    <row r="315" spans="12:22" s="28" customFormat="1" ht="15.75">
      <c r="L315" s="449"/>
      <c r="M315" s="449"/>
      <c r="N315" s="449"/>
      <c r="O315" s="449"/>
      <c r="P315" s="549"/>
      <c r="Q315" s="549"/>
      <c r="R315" s="449"/>
      <c r="T315" s="553"/>
      <c r="U315" s="554"/>
      <c r="V315" s="449"/>
    </row>
    <row r="316" spans="12:22" s="28" customFormat="1" ht="15.75">
      <c r="L316" s="449"/>
      <c r="M316" s="449"/>
      <c r="N316" s="449"/>
      <c r="O316" s="449"/>
      <c r="P316" s="549"/>
      <c r="Q316" s="549"/>
      <c r="R316" s="449"/>
      <c r="T316" s="553"/>
      <c r="U316" s="554"/>
      <c r="V316" s="449"/>
    </row>
    <row r="317" spans="12:22" s="28" customFormat="1" ht="15.75">
      <c r="L317" s="449"/>
      <c r="M317" s="449"/>
      <c r="N317" s="449"/>
      <c r="O317" s="449"/>
      <c r="P317" s="549"/>
      <c r="Q317" s="549"/>
      <c r="R317" s="449"/>
      <c r="T317" s="553"/>
      <c r="U317" s="554"/>
      <c r="V317" s="449"/>
    </row>
    <row r="318" spans="12:22" s="28" customFormat="1" ht="15.75">
      <c r="L318" s="449"/>
      <c r="M318" s="449"/>
      <c r="N318" s="449"/>
      <c r="O318" s="449"/>
      <c r="P318" s="549"/>
      <c r="Q318" s="549"/>
      <c r="R318" s="449"/>
      <c r="T318" s="553"/>
      <c r="U318" s="554"/>
      <c r="V318" s="449"/>
    </row>
    <row r="319" s="28" customFormat="1" ht="15">
      <c r="R319" s="449"/>
    </row>
    <row r="320" spans="12:22" s="28" customFormat="1" ht="15">
      <c r="L320" s="449"/>
      <c r="M320" s="449"/>
      <c r="N320" s="449"/>
      <c r="O320" s="449"/>
      <c r="P320" s="449"/>
      <c r="Q320" s="449"/>
      <c r="R320" s="449"/>
      <c r="S320" s="449"/>
      <c r="T320" s="552"/>
      <c r="U320" s="552"/>
      <c r="V320" s="449"/>
    </row>
    <row r="321" s="28" customFormat="1" ht="15">
      <c r="L321" s="449"/>
    </row>
    <row r="322" s="28" customFormat="1" ht="15">
      <c r="L322" s="449"/>
    </row>
    <row r="323" s="28" customFormat="1" ht="15">
      <c r="L323" s="449"/>
    </row>
    <row r="324" s="28" customFormat="1" ht="15">
      <c r="L324" s="449"/>
    </row>
    <row r="325" s="28" customFormat="1" ht="15">
      <c r="L325" s="449"/>
    </row>
    <row r="326" s="28" customFormat="1" ht="12.75"/>
    <row r="327" s="28" customFormat="1" ht="12.75"/>
    <row r="328" s="28" customFormat="1" ht="12.75"/>
    <row r="329" s="28" customFormat="1" ht="12.75"/>
    <row r="330" s="28" customFormat="1" ht="12.75"/>
    <row r="331" s="28" customFormat="1" ht="12.75"/>
    <row r="332" s="28" customFormat="1" ht="12.75"/>
    <row r="333" s="28" customFormat="1" ht="12.75"/>
    <row r="334" s="28" customFormat="1" ht="12.75"/>
    <row r="335" s="28" customFormat="1" ht="12.75"/>
    <row r="336" s="28" customFormat="1" ht="12.75"/>
    <row r="337" s="28" customFormat="1" ht="12.75"/>
    <row r="338" s="28" customFormat="1" ht="12.75"/>
    <row r="339" s="28" customFormat="1" ht="12.75"/>
    <row r="340" s="28" customFormat="1" ht="12.75"/>
    <row r="341" s="28" customFormat="1" ht="12.75"/>
    <row r="342" s="28" customFormat="1" ht="12.75"/>
    <row r="343" s="28" customFormat="1" ht="12.75"/>
    <row r="344" s="28" customFormat="1" ht="12.75"/>
    <row r="345" s="28" customFormat="1" ht="12.75"/>
    <row r="346" s="28" customFormat="1" ht="12.75"/>
    <row r="347" s="28" customFormat="1" ht="12.75"/>
    <row r="348" s="28" customFormat="1" ht="12.75"/>
    <row r="349" s="28" customFormat="1" ht="12.75"/>
    <row r="350" s="28" customFormat="1" ht="12.75"/>
    <row r="351" s="28" customFormat="1" ht="12.75"/>
    <row r="352" s="28" customFormat="1" ht="12.75"/>
    <row r="353" s="28" customFormat="1" ht="12.75"/>
    <row r="354" s="28" customFormat="1" ht="12.75"/>
    <row r="355" s="28" customFormat="1" ht="12.75"/>
    <row r="356" s="28" customFormat="1" ht="12.75"/>
    <row r="357" s="28" customFormat="1" ht="12.75"/>
    <row r="358" s="28" customFormat="1" ht="12.75"/>
    <row r="359" s="28" customFormat="1" ht="12.75"/>
    <row r="360" s="28" customFormat="1" ht="12.75"/>
    <row r="361" s="28" customFormat="1" ht="12.75"/>
    <row r="362" s="28" customFormat="1" ht="12.75"/>
    <row r="363" s="28" customFormat="1" ht="12.75"/>
    <row r="364" s="28" customFormat="1" ht="12.75"/>
    <row r="365" s="28" customFormat="1" ht="12.75"/>
    <row r="366" s="28" customFormat="1" ht="12.75"/>
    <row r="367" s="28" customFormat="1" ht="12.75"/>
    <row r="368" s="28" customFormat="1" ht="12.75"/>
    <row r="369" s="28" customFormat="1" ht="12.75"/>
    <row r="370" s="28" customFormat="1" ht="12.75"/>
    <row r="371" s="28" customFormat="1" ht="12.75"/>
    <row r="372" s="28" customFormat="1" ht="12.75"/>
    <row r="373" s="28" customFormat="1" ht="12.75"/>
    <row r="374" s="28" customFormat="1" ht="12.75"/>
    <row r="375" s="28" customFormat="1" ht="12.75"/>
    <row r="376" s="28" customFormat="1" ht="12.75"/>
    <row r="377" s="28" customFormat="1" ht="12.75"/>
    <row r="378" s="28" customFormat="1" ht="12.75"/>
    <row r="379" s="28" customFormat="1" ht="12.75"/>
    <row r="380" s="28" customFormat="1" ht="12.75"/>
    <row r="381" s="28" customFormat="1" ht="12.75"/>
    <row r="382" s="28" customFormat="1" ht="12.75"/>
    <row r="383" s="28" customFormat="1" ht="12.75"/>
    <row r="384" s="28" customFormat="1" ht="12.75"/>
    <row r="385" s="28" customFormat="1" ht="12.75"/>
    <row r="386" s="28" customFormat="1" ht="12.75"/>
    <row r="387" s="28" customFormat="1" ht="12.75"/>
    <row r="388" s="28" customFormat="1" ht="12.75"/>
    <row r="389" s="28" customFormat="1" ht="12.75"/>
    <row r="390" s="28" customFormat="1" ht="12.75"/>
    <row r="391" s="28" customFormat="1" ht="12.75"/>
    <row r="392" s="28" customFormat="1" ht="12.75"/>
    <row r="393" s="28" customFormat="1" ht="12.75"/>
    <row r="394" s="28" customFormat="1" ht="12.75"/>
    <row r="395" s="28" customFormat="1" ht="12.75"/>
    <row r="396" s="28" customFormat="1" ht="12.75"/>
    <row r="397" s="28" customFormat="1" ht="12.75"/>
    <row r="398" s="28" customFormat="1" ht="12.75"/>
    <row r="399" s="28" customFormat="1" ht="12.75"/>
    <row r="400" s="28" customFormat="1" ht="12.75"/>
    <row r="401" s="28" customFormat="1" ht="12.75"/>
    <row r="402" s="28" customFormat="1" ht="12.75"/>
    <row r="403" s="28" customFormat="1" ht="12.75"/>
    <row r="404" s="28" customFormat="1" ht="12.75"/>
    <row r="405" s="28" customFormat="1" ht="12.75"/>
    <row r="406" s="28" customFormat="1" ht="12.75"/>
    <row r="407" s="28" customFormat="1" ht="12.75"/>
    <row r="408" s="28" customFormat="1" ht="12.75"/>
    <row r="409" s="28" customFormat="1" ht="12.75"/>
    <row r="410" s="28" customFormat="1" ht="12.75"/>
    <row r="411" s="28" customFormat="1" ht="12.75"/>
    <row r="412" s="28" customFormat="1" ht="12.75"/>
    <row r="413" s="28" customFormat="1" ht="12.75"/>
    <row r="414" s="28" customFormat="1" ht="12.75"/>
    <row r="415" s="28" customFormat="1" ht="12.75"/>
    <row r="416" s="28" customFormat="1" ht="12.75"/>
    <row r="417" s="28" customFormat="1" ht="12.75"/>
    <row r="418" s="28" customFormat="1" ht="12.75"/>
    <row r="419" s="28" customFormat="1" ht="12.75"/>
    <row r="420" s="28" customFormat="1" ht="12.75"/>
    <row r="421" s="28" customFormat="1" ht="12.75"/>
    <row r="422" s="28" customFormat="1" ht="12.75"/>
    <row r="423" s="28" customFormat="1" ht="12.75"/>
    <row r="424" s="28" customFormat="1" ht="12.75"/>
    <row r="425" s="28" customFormat="1" ht="12.75"/>
    <row r="426" s="28" customFormat="1" ht="12.75"/>
    <row r="427" s="28" customFormat="1" ht="12.75"/>
    <row r="428" s="28" customFormat="1" ht="12.75"/>
    <row r="429" s="28" customFormat="1" ht="12.75"/>
    <row r="430" s="28" customFormat="1" ht="12.75"/>
    <row r="431" s="28" customFormat="1" ht="12.75"/>
    <row r="432" s="28" customFormat="1" ht="12.75"/>
    <row r="433" s="28" customFormat="1" ht="12.75"/>
    <row r="434" s="28" customFormat="1" ht="12.75"/>
    <row r="435" s="28" customFormat="1" ht="12.75"/>
    <row r="436" s="28" customFormat="1" ht="12.75"/>
    <row r="437" s="28" customFormat="1" ht="12.75"/>
    <row r="438" s="28" customFormat="1" ht="12.75"/>
    <row r="439" s="28" customFormat="1" ht="12.75"/>
    <row r="440" s="28" customFormat="1" ht="12.75"/>
    <row r="441" s="28" customFormat="1" ht="12.75"/>
    <row r="442" s="28" customFormat="1" ht="12.75"/>
    <row r="443" s="28" customFormat="1" ht="12.75"/>
    <row r="444" s="28" customFormat="1" ht="12.75"/>
    <row r="445" s="28" customFormat="1" ht="12.75"/>
    <row r="446" s="28" customFormat="1" ht="12.75"/>
    <row r="447" s="28" customFormat="1" ht="12.75"/>
    <row r="448" s="28" customFormat="1" ht="12.75"/>
    <row r="449" s="28" customFormat="1" ht="12.75"/>
    <row r="450" s="28" customFormat="1" ht="12.75"/>
    <row r="451" s="28" customFormat="1" ht="12.75"/>
    <row r="452" s="28" customFormat="1" ht="12.75"/>
    <row r="453" s="28" customFormat="1" ht="12.75"/>
    <row r="454" s="28" customFormat="1" ht="12.75"/>
    <row r="455" s="28" customFormat="1" ht="12.75"/>
    <row r="456" s="28" customFormat="1" ht="12.75"/>
    <row r="457" s="28" customFormat="1" ht="12.75"/>
    <row r="458" s="28" customFormat="1" ht="12.75"/>
    <row r="459" s="28" customFormat="1" ht="12.75"/>
    <row r="460" s="28" customFormat="1" ht="12.75"/>
    <row r="461" s="28" customFormat="1" ht="12.75"/>
    <row r="462" s="28" customFormat="1" ht="12.75"/>
    <row r="463" s="28" customFormat="1" ht="12.75"/>
    <row r="464" s="28" customFormat="1" ht="12.75"/>
    <row r="465" s="28" customFormat="1" ht="12.75"/>
    <row r="466" s="28" customFormat="1" ht="12.75"/>
    <row r="467" s="28" customFormat="1" ht="12.75"/>
    <row r="468" s="28" customFormat="1" ht="12.75"/>
    <row r="469" s="28" customFormat="1" ht="12.75"/>
    <row r="470" s="28" customFormat="1" ht="12.75"/>
    <row r="471" s="28" customFormat="1" ht="12.75"/>
    <row r="472" s="28" customFormat="1" ht="12.75"/>
    <row r="473" s="28" customFormat="1" ht="12.75"/>
    <row r="474" s="28" customFormat="1" ht="12.75"/>
    <row r="475" s="28" customFormat="1" ht="12.75"/>
    <row r="476" s="28" customFormat="1" ht="12.75"/>
    <row r="477" s="28" customFormat="1" ht="12.75"/>
    <row r="478" s="28" customFormat="1" ht="12.75"/>
    <row r="479" s="28" customFormat="1" ht="12.75"/>
    <row r="480" s="28" customFormat="1" ht="12.75"/>
    <row r="481" s="28" customFormat="1" ht="12.75"/>
    <row r="482" s="28" customFormat="1" ht="12.75"/>
    <row r="483" s="28" customFormat="1" ht="12.75"/>
    <row r="484" s="28" customFormat="1" ht="12.75"/>
    <row r="485" s="28" customFormat="1" ht="12.75"/>
    <row r="486" s="28" customFormat="1" ht="12.75"/>
    <row r="487" s="28" customFormat="1" ht="12.75"/>
    <row r="488" s="28" customFormat="1" ht="12.75"/>
    <row r="489" s="28" customFormat="1" ht="12.75"/>
    <row r="490" s="28" customFormat="1" ht="12.75"/>
    <row r="491" s="28" customFormat="1" ht="12.75"/>
    <row r="492" s="28" customFormat="1" ht="12.75"/>
    <row r="493" s="28" customFormat="1" ht="12.75"/>
    <row r="494" s="28" customFormat="1" ht="12.75"/>
    <row r="495" s="28" customFormat="1" ht="12.75"/>
    <row r="496" s="28" customFormat="1" ht="12.75"/>
    <row r="497" s="28" customFormat="1" ht="12.75"/>
    <row r="498" s="28" customFormat="1" ht="12.75"/>
    <row r="499" s="28" customFormat="1" ht="12.75"/>
    <row r="500" spans="13:23" ht="12.75"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3:23" ht="12.75"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3:23" ht="12.75"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3:23" ht="12.75"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3:23" ht="12.75"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3:23" ht="12.75"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3:23" ht="12.75"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3:23" ht="12.75"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3:23" ht="12.75"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3:23" ht="12.75"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3:23" ht="12.75"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3:23" ht="12.75"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3:23" ht="12.75"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3:23" ht="12.75"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3:23" ht="12.75"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3:23" ht="12.75"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3:23" ht="12.75"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3:23" ht="12.75"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3:23" ht="12.75"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3:23" ht="12.75"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3:23" ht="12.75"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3:23" ht="12.75"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3:23" ht="12.75"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3:23" ht="12.75"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3:23" ht="12.75"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3:23" ht="12.75"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3:23" ht="12.75"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3:23" ht="12.75"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3:23" ht="12.75"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3:23" ht="12.75"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3:23" ht="12.75"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3:23" ht="12.75"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3:23" ht="12.75"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3:23" ht="12.75"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3:23" ht="12.75"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3:23" ht="12.75"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3:23" ht="12.75"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3:23" ht="12.75"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3:23" ht="12.75"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3:23" ht="12.75"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3:23" ht="12.75"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3:23" ht="12.75"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3:23" ht="12.75"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3:23" ht="12.75"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3:23" ht="12.75"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3:23" ht="12.75"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3:23" ht="12.75"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3:23" ht="12.75"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3:23" ht="12.75"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3:23" ht="12.75"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3:23" ht="12.75"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3:23" ht="12.75"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3:23" ht="12.75"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3:23" ht="12.75"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3:23" ht="12.75"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3:23" ht="12.75"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3:23" ht="12.75"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3:23" ht="12.75"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3:23" ht="12.75"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3:23" ht="12.75"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3:23" ht="12.75"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3:23" ht="12.75"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3:23" ht="12.75"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3:23" ht="12.75"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3:23" ht="12.75"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3:23" ht="12.75"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3:23" ht="12.75"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3:23" ht="12.75"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3:23" ht="12.75"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</sheetData>
  <sheetProtection/>
  <mergeCells count="21">
    <mergeCell ref="A181:F181"/>
    <mergeCell ref="A247:F247"/>
    <mergeCell ref="A153:F153"/>
    <mergeCell ref="A225:F225"/>
    <mergeCell ref="A76:F76"/>
    <mergeCell ref="A104:F104"/>
    <mergeCell ref="A111:F111"/>
    <mergeCell ref="A192:F192"/>
    <mergeCell ref="A139:H139"/>
    <mergeCell ref="A146:F146"/>
    <mergeCell ref="A132:F132"/>
    <mergeCell ref="A236:F236"/>
    <mergeCell ref="A203:F203"/>
    <mergeCell ref="A214:F214"/>
    <mergeCell ref="A291:F291"/>
    <mergeCell ref="A27:B27"/>
    <mergeCell ref="A41:F41"/>
    <mergeCell ref="A271:H271"/>
    <mergeCell ref="A281:H281"/>
    <mergeCell ref="A62:F62"/>
    <mergeCell ref="A258:F258"/>
  </mergeCells>
  <printOptions/>
  <pageMargins left="0.75" right="0.5" top="0.75" bottom="0.5" header="0.5" footer="0.5"/>
  <pageSetup horizontalDpi="600" verticalDpi="600" orientation="portrait" scale="72" r:id="rId1"/>
  <rowBreaks count="1" manualBreakCount="1">
    <brk id="19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Z152"/>
  <sheetViews>
    <sheetView zoomScaleSheetLayoutView="100" zoomScalePageLayoutView="0" workbookViewId="0" topLeftCell="A121">
      <selection activeCell="J130" sqref="J130"/>
    </sheetView>
  </sheetViews>
  <sheetFormatPr defaultColWidth="9.140625" defaultRowHeight="12.75"/>
  <cols>
    <col min="1" max="1" width="4.8515625" style="9" customWidth="1"/>
    <col min="2" max="8" width="11.8515625" style="9" customWidth="1"/>
    <col min="9" max="9" width="12.57421875" style="9" customWidth="1"/>
    <col min="10" max="10" width="11.8515625" style="9" customWidth="1"/>
    <col min="11" max="11" width="9.140625" style="159" customWidth="1"/>
    <col min="12" max="13" width="9.140625" style="9" customWidth="1"/>
    <col min="14" max="14" width="11.28125" style="9" customWidth="1"/>
    <col min="15" max="15" width="10.8515625" style="9" bestFit="1" customWidth="1"/>
    <col min="16" max="16" width="10.57421875" style="9" bestFit="1" customWidth="1"/>
    <col min="17" max="17" width="16.00390625" style="9" bestFit="1" customWidth="1"/>
    <col min="18" max="18" width="11.140625" style="9" customWidth="1"/>
    <col min="19" max="16384" width="9.140625" style="9" customWidth="1"/>
  </cols>
  <sheetData>
    <row r="1" spans="1:46" ht="15">
      <c r="A1" s="186"/>
      <c r="B1" s="186"/>
      <c r="C1" s="186"/>
      <c r="D1" s="186"/>
      <c r="E1" s="186"/>
      <c r="F1" s="186"/>
      <c r="G1" s="186"/>
      <c r="H1" s="186"/>
      <c r="I1" s="186"/>
      <c r="J1" s="18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15.75">
      <c r="A2" s="232" t="s">
        <v>567</v>
      </c>
      <c r="B2" s="233"/>
      <c r="C2" s="233"/>
      <c r="D2" s="233"/>
      <c r="E2" s="233"/>
      <c r="F2" s="234"/>
      <c r="G2" s="186"/>
      <c r="H2" s="186"/>
      <c r="I2" s="186"/>
      <c r="J2" s="18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61"/>
      <c r="L3" s="539"/>
      <c r="M3" s="539"/>
      <c r="N3" s="539"/>
      <c r="O3" s="539"/>
      <c r="P3" s="539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5">
      <c r="A4" s="186" t="s">
        <v>574</v>
      </c>
      <c r="B4" s="186"/>
      <c r="C4" s="186"/>
      <c r="D4" s="186"/>
      <c r="E4" s="186"/>
      <c r="F4" s="186"/>
      <c r="G4" s="186"/>
      <c r="H4" s="235" t="s">
        <v>67</v>
      </c>
      <c r="I4" s="186"/>
      <c r="J4" s="186"/>
      <c r="K4" s="161"/>
      <c r="L4" s="545"/>
      <c r="M4" s="545"/>
      <c r="N4" s="545"/>
      <c r="O4" s="545"/>
      <c r="P4" s="539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46" ht="15">
      <c r="A5" s="186"/>
      <c r="B5" s="186" t="s">
        <v>2</v>
      </c>
      <c r="C5" s="186"/>
      <c r="D5" s="186" t="s">
        <v>79</v>
      </c>
      <c r="E5" s="186"/>
      <c r="F5" s="186"/>
      <c r="G5" s="186"/>
      <c r="H5" s="487"/>
      <c r="I5" s="186"/>
      <c r="J5" s="18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ht="15">
      <c r="A6" s="186"/>
      <c r="B6" s="186"/>
      <c r="C6" s="186"/>
      <c r="D6" s="186" t="s">
        <v>80</v>
      </c>
      <c r="E6" s="186"/>
      <c r="F6" s="186"/>
      <c r="G6" s="186"/>
      <c r="H6" s="487">
        <v>4</v>
      </c>
      <c r="I6" s="186"/>
      <c r="J6" s="186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15">
      <c r="A7" s="186"/>
      <c r="B7" s="186"/>
      <c r="C7" s="186"/>
      <c r="D7" s="186" t="s">
        <v>81</v>
      </c>
      <c r="E7" s="186"/>
      <c r="F7" s="186"/>
      <c r="G7" s="186"/>
      <c r="H7" s="487"/>
      <c r="I7" s="186"/>
      <c r="J7" s="18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ht="15">
      <c r="A8" s="186"/>
      <c r="B8" s="186"/>
      <c r="C8" s="186"/>
      <c r="D8" s="186" t="s">
        <v>82</v>
      </c>
      <c r="E8" s="186"/>
      <c r="F8" s="186"/>
      <c r="G8" s="186"/>
      <c r="H8" s="487">
        <v>8</v>
      </c>
      <c r="I8" s="186"/>
      <c r="J8" s="18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ht="15">
      <c r="A9" s="186"/>
      <c r="B9" s="186"/>
      <c r="C9" s="186"/>
      <c r="D9" s="186" t="s">
        <v>85</v>
      </c>
      <c r="E9" s="186"/>
      <c r="F9" s="186"/>
      <c r="G9" s="186"/>
      <c r="H9" s="487"/>
      <c r="I9" s="186"/>
      <c r="J9" s="186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ht="15">
      <c r="A10" s="186"/>
      <c r="B10" s="186"/>
      <c r="C10" s="186"/>
      <c r="D10" s="186"/>
      <c r="E10" s="186"/>
      <c r="F10" s="186"/>
      <c r="G10" s="186" t="s">
        <v>83</v>
      </c>
      <c r="H10" s="235">
        <f>SUM(H5:H9)</f>
        <v>12</v>
      </c>
      <c r="I10" s="186"/>
      <c r="J10" s="186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ht="15">
      <c r="A11" s="186"/>
      <c r="B11" s="186"/>
      <c r="C11" s="186"/>
      <c r="D11" s="186"/>
      <c r="E11" s="186"/>
      <c r="F11" s="186"/>
      <c r="G11" s="186"/>
      <c r="H11" s="236"/>
      <c r="I11" s="199"/>
      <c r="J11" s="18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ht="15">
      <c r="A12" s="186"/>
      <c r="B12" s="186"/>
      <c r="C12" s="186"/>
      <c r="D12" s="186"/>
      <c r="E12" s="186"/>
      <c r="F12" s="186"/>
      <c r="G12" s="186"/>
      <c r="H12" s="236" t="s">
        <v>84</v>
      </c>
      <c r="I12" s="238">
        <f>H10*'Rate Classifications'!H32</f>
        <v>0</v>
      </c>
      <c r="J12" s="186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ht="15">
      <c r="A13" s="186"/>
      <c r="B13" s="186"/>
      <c r="C13" s="186"/>
      <c r="D13" s="186"/>
      <c r="E13" s="186"/>
      <c r="F13" s="186"/>
      <c r="G13" s="186"/>
      <c r="H13" s="235"/>
      <c r="I13" s="239"/>
      <c r="J13" s="186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ht="15">
      <c r="A14" s="186" t="s">
        <v>573</v>
      </c>
      <c r="B14" s="159"/>
      <c r="C14" s="186"/>
      <c r="D14" s="186"/>
      <c r="E14" s="186"/>
      <c r="F14" s="186"/>
      <c r="G14" s="186"/>
      <c r="H14" s="235" t="s">
        <v>67</v>
      </c>
      <c r="I14" s="239"/>
      <c r="J14" s="186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ht="15">
      <c r="A15" s="186"/>
      <c r="B15" s="186" t="s">
        <v>2</v>
      </c>
      <c r="C15" s="186"/>
      <c r="D15" s="186" t="s">
        <v>86</v>
      </c>
      <c r="E15" s="186"/>
      <c r="F15" s="186"/>
      <c r="G15" s="186"/>
      <c r="H15" s="487"/>
      <c r="I15" s="239"/>
      <c r="J15" s="186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5">
      <c r="A16" s="186"/>
      <c r="B16" s="186"/>
      <c r="C16" s="186"/>
      <c r="D16" s="186" t="s">
        <v>87</v>
      </c>
      <c r="E16" s="186"/>
      <c r="F16" s="186"/>
      <c r="G16" s="186"/>
      <c r="H16" s="487"/>
      <c r="I16" s="239"/>
      <c r="J16" s="18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ht="15">
      <c r="A17" s="186"/>
      <c r="B17" s="186"/>
      <c r="C17" s="186"/>
      <c r="D17" s="186" t="s">
        <v>88</v>
      </c>
      <c r="E17" s="186"/>
      <c r="F17" s="186"/>
      <c r="G17" s="186"/>
      <c r="H17" s="487">
        <v>2</v>
      </c>
      <c r="I17" s="239"/>
      <c r="J17" s="18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ht="15">
      <c r="A18" s="186"/>
      <c r="B18" s="186"/>
      <c r="C18" s="186"/>
      <c r="D18" s="186" t="s">
        <v>89</v>
      </c>
      <c r="E18" s="186"/>
      <c r="F18" s="186"/>
      <c r="G18" s="186"/>
      <c r="H18" s="487"/>
      <c r="I18" s="239"/>
      <c r="J18" s="18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ht="15">
      <c r="A19" s="186"/>
      <c r="B19" s="186"/>
      <c r="C19" s="186"/>
      <c r="D19" s="186"/>
      <c r="E19" s="186"/>
      <c r="F19" s="186"/>
      <c r="G19" s="186" t="s">
        <v>83</v>
      </c>
      <c r="H19" s="235">
        <f>SUM(H15:H18)</f>
        <v>2</v>
      </c>
      <c r="I19" s="239"/>
      <c r="J19" s="186"/>
      <c r="K19" s="161"/>
      <c r="L19" s="539"/>
      <c r="M19" s="539"/>
      <c r="N19" s="539"/>
      <c r="O19" s="539"/>
      <c r="P19" s="53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ht="15">
      <c r="A20" s="186"/>
      <c r="B20" s="186"/>
      <c r="C20" s="186"/>
      <c r="D20" s="186"/>
      <c r="E20" s="186"/>
      <c r="F20" s="186"/>
      <c r="G20" s="186"/>
      <c r="H20" s="235"/>
      <c r="I20" s="239"/>
      <c r="J20" s="186"/>
      <c r="K20" s="161"/>
      <c r="L20" s="539"/>
      <c r="M20" s="539"/>
      <c r="N20" s="539"/>
      <c r="O20" s="546"/>
      <c r="P20" s="539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ht="15">
      <c r="A21" s="186"/>
      <c r="B21" s="186"/>
      <c r="C21" s="186"/>
      <c r="D21" s="186"/>
      <c r="E21" s="186"/>
      <c r="F21" s="186"/>
      <c r="G21" s="186"/>
      <c r="H21" s="236" t="s">
        <v>84</v>
      </c>
      <c r="I21" s="240">
        <f>H19*'Rate Classifications'!F32</f>
        <v>0</v>
      </c>
      <c r="J21" s="186"/>
      <c r="K21" s="161"/>
      <c r="L21" s="539"/>
      <c r="M21" s="539"/>
      <c r="N21" s="539"/>
      <c r="O21" s="546"/>
      <c r="P21" s="539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ht="15">
      <c r="A22" s="186"/>
      <c r="B22" s="186"/>
      <c r="C22" s="186"/>
      <c r="D22" s="186"/>
      <c r="E22" s="186"/>
      <c r="F22" s="186"/>
      <c r="G22" s="186"/>
      <c r="H22" s="235"/>
      <c r="I22" s="239"/>
      <c r="J22" s="186"/>
      <c r="K22" s="161"/>
      <c r="L22" s="539"/>
      <c r="M22" s="539"/>
      <c r="N22" s="539"/>
      <c r="O22" s="546"/>
      <c r="P22" s="539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ht="15">
      <c r="A23" s="186" t="s">
        <v>572</v>
      </c>
      <c r="B23" s="159"/>
      <c r="C23" s="186"/>
      <c r="D23" s="186"/>
      <c r="E23" s="186" t="s">
        <v>67</v>
      </c>
      <c r="F23" s="186"/>
      <c r="G23" s="186"/>
      <c r="H23" s="236"/>
      <c r="I23" s="240"/>
      <c r="J23" s="186"/>
      <c r="K23" s="161"/>
      <c r="L23" s="539"/>
      <c r="M23" s="539"/>
      <c r="N23" s="539"/>
      <c r="O23" s="546"/>
      <c r="P23" s="539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ht="15">
      <c r="A24" s="186"/>
      <c r="B24" s="186" t="s">
        <v>2</v>
      </c>
      <c r="C24" s="186"/>
      <c r="D24" s="186"/>
      <c r="E24" s="186">
        <v>2</v>
      </c>
      <c r="F24" s="186"/>
      <c r="G24" s="186"/>
      <c r="H24" s="236" t="s">
        <v>84</v>
      </c>
      <c r="I24" s="240">
        <f>E24*'Rate Classifications'!R32</f>
        <v>0</v>
      </c>
      <c r="J24" s="186"/>
      <c r="K24" s="161"/>
      <c r="L24" s="539"/>
      <c r="M24" s="539"/>
      <c r="N24" s="539"/>
      <c r="O24" s="546"/>
      <c r="P24" s="539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ht="15">
      <c r="A25" s="186"/>
      <c r="B25" s="186"/>
      <c r="C25" s="186"/>
      <c r="D25" s="186"/>
      <c r="E25" s="186"/>
      <c r="F25" s="186"/>
      <c r="G25" s="186"/>
      <c r="H25" s="235"/>
      <c r="I25" s="239"/>
      <c r="J25" s="186"/>
      <c r="K25" s="161"/>
      <c r="L25" s="539"/>
      <c r="M25" s="539"/>
      <c r="N25" s="539"/>
      <c r="O25" s="546"/>
      <c r="P25" s="539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ht="15">
      <c r="A26" s="186" t="s">
        <v>575</v>
      </c>
      <c r="B26" s="159"/>
      <c r="C26" s="186"/>
      <c r="D26" s="186"/>
      <c r="E26" s="186" t="s">
        <v>67</v>
      </c>
      <c r="F26" s="186"/>
      <c r="G26" s="186"/>
      <c r="H26" s="235"/>
      <c r="I26" s="239"/>
      <c r="J26" s="186"/>
      <c r="K26" s="161"/>
      <c r="L26" s="539"/>
      <c r="M26" s="539"/>
      <c r="N26" s="539"/>
      <c r="O26" s="546"/>
      <c r="P26" s="539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ht="15.75" thickBot="1">
      <c r="A27" s="186"/>
      <c r="B27" s="186" t="s">
        <v>2</v>
      </c>
      <c r="C27" s="186"/>
      <c r="D27" s="186"/>
      <c r="E27" s="186">
        <v>2</v>
      </c>
      <c r="F27" s="186"/>
      <c r="G27" s="186"/>
      <c r="H27" s="236" t="s">
        <v>84</v>
      </c>
      <c r="I27" s="402">
        <f>E27*'Rate Classifications'!T32</f>
        <v>0</v>
      </c>
      <c r="J27" s="186"/>
      <c r="K27" s="161"/>
      <c r="L27" s="539"/>
      <c r="M27" s="539"/>
      <c r="N27" s="539"/>
      <c r="O27" s="546"/>
      <c r="P27" s="539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15.75" thickTop="1">
      <c r="A28" s="186"/>
      <c r="B28" s="186"/>
      <c r="C28" s="186"/>
      <c r="D28" s="186"/>
      <c r="E28" s="186"/>
      <c r="F28" s="186"/>
      <c r="G28" s="186"/>
      <c r="H28" s="235"/>
      <c r="I28" s="239"/>
      <c r="J28" s="186"/>
      <c r="K28" s="161"/>
      <c r="L28" s="539"/>
      <c r="M28" s="539"/>
      <c r="N28" s="539"/>
      <c r="O28" s="546"/>
      <c r="P28" s="539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ht="15.75">
      <c r="A29" s="186"/>
      <c r="B29" s="186"/>
      <c r="C29" s="186"/>
      <c r="D29" s="186"/>
      <c r="E29" s="186"/>
      <c r="F29" s="186"/>
      <c r="G29" s="186"/>
      <c r="H29" s="237" t="s">
        <v>14</v>
      </c>
      <c r="I29" s="241">
        <f>I12+I21+I24+I27</f>
        <v>0</v>
      </c>
      <c r="J29" s="186" t="s">
        <v>110</v>
      </c>
      <c r="K29" s="161"/>
      <c r="L29" s="539"/>
      <c r="M29" s="539"/>
      <c r="N29" s="539"/>
      <c r="O29" s="546"/>
      <c r="P29" s="539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ht="1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61"/>
      <c r="L30" s="539"/>
      <c r="M30" s="539"/>
      <c r="N30" s="539"/>
      <c r="O30" s="546"/>
      <c r="P30" s="539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ht="1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61"/>
      <c r="L31" s="539"/>
      <c r="M31" s="539"/>
      <c r="N31" s="539"/>
      <c r="O31" s="546"/>
      <c r="P31" s="539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ht="15.75">
      <c r="A32" s="232" t="s">
        <v>570</v>
      </c>
      <c r="B32" s="233"/>
      <c r="C32" s="233"/>
      <c r="D32" s="233"/>
      <c r="E32" s="233"/>
      <c r="F32" s="234"/>
      <c r="G32" s="186"/>
      <c r="H32" s="186"/>
      <c r="I32" s="186"/>
      <c r="J32" s="186"/>
      <c r="K32" s="161"/>
      <c r="L32" s="539"/>
      <c r="M32" s="539"/>
      <c r="N32" s="539"/>
      <c r="O32" s="539"/>
      <c r="P32" s="53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ht="1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ht="15">
      <c r="A34" s="186" t="s">
        <v>581</v>
      </c>
      <c r="B34" s="159"/>
      <c r="C34" s="186"/>
      <c r="D34" s="186"/>
      <c r="E34" s="235" t="s">
        <v>67</v>
      </c>
      <c r="F34" s="186"/>
      <c r="G34" s="186"/>
      <c r="H34" s="186"/>
      <c r="I34" s="186"/>
      <c r="J34" s="18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ht="15">
      <c r="A35" s="186"/>
      <c r="B35" s="186" t="s">
        <v>2</v>
      </c>
      <c r="C35" s="186"/>
      <c r="D35" s="186"/>
      <c r="E35" s="235">
        <v>4</v>
      </c>
      <c r="F35" s="186"/>
      <c r="G35" s="186"/>
      <c r="H35" s="236" t="s">
        <v>84</v>
      </c>
      <c r="I35" s="200">
        <f>E35*'Rate Classifications'!F32</f>
        <v>0</v>
      </c>
      <c r="J35" s="18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ht="15">
      <c r="A36" s="186"/>
      <c r="B36" s="186"/>
      <c r="C36" s="186"/>
      <c r="D36" s="186"/>
      <c r="E36" s="235"/>
      <c r="F36" s="186"/>
      <c r="G36" s="186"/>
      <c r="H36" s="235"/>
      <c r="I36" s="186"/>
      <c r="J36" s="18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ht="15">
      <c r="A37" s="186" t="s">
        <v>580</v>
      </c>
      <c r="B37" s="159"/>
      <c r="C37" s="186"/>
      <c r="D37" s="186"/>
      <c r="E37" s="235" t="s">
        <v>67</v>
      </c>
      <c r="F37" s="186"/>
      <c r="G37" s="186"/>
      <c r="H37" s="235"/>
      <c r="I37" s="186"/>
      <c r="J37" s="18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ht="15">
      <c r="A38" s="186"/>
      <c r="B38" s="186" t="s">
        <v>2</v>
      </c>
      <c r="C38" s="186"/>
      <c r="D38" s="186"/>
      <c r="E38" s="235">
        <v>4</v>
      </c>
      <c r="F38" s="186"/>
      <c r="G38" s="186"/>
      <c r="H38" s="236" t="s">
        <v>84</v>
      </c>
      <c r="I38" s="200">
        <f>E38*'Rate Classifications'!H32</f>
        <v>0</v>
      </c>
      <c r="J38" s="18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5">
      <c r="A39" s="186"/>
      <c r="B39" s="186"/>
      <c r="C39" s="186"/>
      <c r="D39" s="186"/>
      <c r="E39" s="235"/>
      <c r="F39" s="186"/>
      <c r="G39" s="186"/>
      <c r="H39" s="235"/>
      <c r="I39" s="186"/>
      <c r="J39" s="18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ht="15">
      <c r="A40" s="186" t="s">
        <v>572</v>
      </c>
      <c r="B40" s="159"/>
      <c r="C40" s="186"/>
      <c r="D40" s="186"/>
      <c r="E40" s="235" t="s">
        <v>67</v>
      </c>
      <c r="F40" s="186"/>
      <c r="G40" s="186"/>
      <c r="H40" s="235"/>
      <c r="I40" s="186"/>
      <c r="J40" s="18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ht="15">
      <c r="A41" s="186"/>
      <c r="B41" s="186" t="s">
        <v>2</v>
      </c>
      <c r="C41" s="186"/>
      <c r="D41" s="186"/>
      <c r="E41" s="235">
        <v>1</v>
      </c>
      <c r="F41" s="186"/>
      <c r="G41" s="186"/>
      <c r="H41" s="236" t="s">
        <v>84</v>
      </c>
      <c r="I41" s="200">
        <f>E41*'Rate Classifications'!R32</f>
        <v>0</v>
      </c>
      <c r="J41" s="18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>
      <c r="A42" s="186"/>
      <c r="B42" s="186"/>
      <c r="C42" s="186"/>
      <c r="D42" s="186"/>
      <c r="E42" s="235"/>
      <c r="F42" s="186"/>
      <c r="G42" s="186"/>
      <c r="H42" s="235"/>
      <c r="I42" s="186"/>
      <c r="J42" s="18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ht="15">
      <c r="A43" s="186" t="s">
        <v>575</v>
      </c>
      <c r="B43" s="159"/>
      <c r="C43" s="186"/>
      <c r="D43" s="186"/>
      <c r="E43" s="235" t="s">
        <v>67</v>
      </c>
      <c r="F43" s="186"/>
      <c r="G43" s="186"/>
      <c r="H43" s="235"/>
      <c r="I43" s="186"/>
      <c r="J43" s="18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ht="15">
      <c r="A44" s="186"/>
      <c r="B44" s="186" t="s">
        <v>576</v>
      </c>
      <c r="C44" s="186"/>
      <c r="D44" s="186"/>
      <c r="E44" s="235">
        <v>1</v>
      </c>
      <c r="F44" s="186"/>
      <c r="G44" s="186"/>
      <c r="H44" s="236" t="s">
        <v>84</v>
      </c>
      <c r="I44" s="200">
        <f>E44*'Rate Classifications'!T32</f>
        <v>0</v>
      </c>
      <c r="J44" s="18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ht="15">
      <c r="A45" s="186"/>
      <c r="B45" s="186"/>
      <c r="C45" s="186"/>
      <c r="D45" s="186"/>
      <c r="E45" s="235"/>
      <c r="F45" s="186"/>
      <c r="G45" s="186"/>
      <c r="H45" s="236"/>
      <c r="I45" s="200"/>
      <c r="J45" s="18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ht="15">
      <c r="A46" s="186" t="s">
        <v>584</v>
      </c>
      <c r="B46" s="159"/>
      <c r="C46" s="186"/>
      <c r="D46" s="186"/>
      <c r="E46" s="235" t="s">
        <v>90</v>
      </c>
      <c r="F46" s="186"/>
      <c r="G46" s="186"/>
      <c r="H46" s="235"/>
      <c r="I46" s="186"/>
      <c r="J46" s="1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ht="15.75" thickBot="1">
      <c r="A47" s="186"/>
      <c r="B47" s="186" t="s">
        <v>576</v>
      </c>
      <c r="C47" s="186"/>
      <c r="D47" s="186"/>
      <c r="E47" s="487">
        <v>0</v>
      </c>
      <c r="F47" s="186"/>
      <c r="G47" s="186"/>
      <c r="H47" s="236" t="s">
        <v>84</v>
      </c>
      <c r="I47" s="401">
        <f>E47*'Rate Classifications'!F37</f>
        <v>0</v>
      </c>
      <c r="J47" s="18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ht="15.75" thickTop="1">
      <c r="A48" s="186"/>
      <c r="B48" s="186"/>
      <c r="C48" s="186"/>
      <c r="D48" s="186"/>
      <c r="E48" s="186"/>
      <c r="F48" s="186"/>
      <c r="G48" s="186"/>
      <c r="H48" s="235"/>
      <c r="I48" s="186"/>
      <c r="J48" s="18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ht="15.75">
      <c r="A49" s="186"/>
      <c r="B49" s="186"/>
      <c r="C49" s="186"/>
      <c r="D49" s="186"/>
      <c r="E49" s="186"/>
      <c r="F49" s="186"/>
      <c r="G49" s="186"/>
      <c r="H49" s="237" t="s">
        <v>14</v>
      </c>
      <c r="I49" s="201">
        <f>I35+I38+I41+I44+I47</f>
        <v>0</v>
      </c>
      <c r="J49" s="186" t="s">
        <v>91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ht="1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ht="1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ht="1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ht="1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ht="1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ht="15.75">
      <c r="A55" s="828" t="s">
        <v>568</v>
      </c>
      <c r="B55" s="829"/>
      <c r="C55" s="829"/>
      <c r="D55" s="829"/>
      <c r="E55" s="829"/>
      <c r="F55" s="830"/>
      <c r="G55" s="186"/>
      <c r="H55" s="186"/>
      <c r="I55" s="186"/>
      <c r="J55" s="18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ht="1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ht="15">
      <c r="A57" s="186" t="s">
        <v>581</v>
      </c>
      <c r="B57" s="159"/>
      <c r="C57" s="186"/>
      <c r="D57" s="186"/>
      <c r="E57" s="235" t="s">
        <v>67</v>
      </c>
      <c r="F57" s="186"/>
      <c r="G57" s="186"/>
      <c r="H57" s="186"/>
      <c r="I57" s="186"/>
      <c r="J57" s="18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ht="15">
      <c r="A58" s="186"/>
      <c r="B58" s="186" t="s">
        <v>2</v>
      </c>
      <c r="C58" s="186"/>
      <c r="D58" s="186"/>
      <c r="E58" s="235">
        <v>4</v>
      </c>
      <c r="F58" s="186"/>
      <c r="G58" s="186"/>
      <c r="H58" s="236" t="s">
        <v>84</v>
      </c>
      <c r="I58" s="200">
        <f>E58*'Rate Classifications'!F32</f>
        <v>0</v>
      </c>
      <c r="J58" s="18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ht="15">
      <c r="A59" s="186"/>
      <c r="B59" s="186"/>
      <c r="C59" s="186"/>
      <c r="D59" s="186"/>
      <c r="E59" s="235"/>
      <c r="F59" s="186"/>
      <c r="G59" s="186"/>
      <c r="H59" s="235"/>
      <c r="I59" s="186"/>
      <c r="J59" s="18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ht="15">
      <c r="A60" s="186" t="s">
        <v>580</v>
      </c>
      <c r="B60" s="159"/>
      <c r="C60" s="186"/>
      <c r="D60" s="186"/>
      <c r="E60" s="235"/>
      <c r="F60" s="186"/>
      <c r="G60" s="186"/>
      <c r="H60" s="235"/>
      <c r="I60" s="186"/>
      <c r="J60" s="18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52" ht="15">
      <c r="A61" s="186"/>
      <c r="B61" s="186" t="s">
        <v>2</v>
      </c>
      <c r="C61" s="186"/>
      <c r="D61" s="186"/>
      <c r="E61" s="235">
        <v>4</v>
      </c>
      <c r="F61" s="186"/>
      <c r="G61" s="186"/>
      <c r="H61" s="236" t="s">
        <v>84</v>
      </c>
      <c r="I61" s="200">
        <f>E61*'Rate Classifications'!H32</f>
        <v>0</v>
      </c>
      <c r="J61" s="18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5">
      <c r="A62" s="186"/>
      <c r="B62" s="186"/>
      <c r="C62" s="186"/>
      <c r="D62" s="186"/>
      <c r="E62" s="235"/>
      <c r="F62" s="186"/>
      <c r="G62" s="186"/>
      <c r="H62" s="235"/>
      <c r="I62" s="186"/>
      <c r="J62" s="18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5">
      <c r="A63" s="186" t="s">
        <v>583</v>
      </c>
      <c r="B63" s="159"/>
      <c r="C63" s="186"/>
      <c r="D63" s="186"/>
      <c r="E63" s="235" t="s">
        <v>67</v>
      </c>
      <c r="F63" s="186"/>
      <c r="G63" s="186"/>
      <c r="H63" s="235"/>
      <c r="I63" s="186"/>
      <c r="J63" s="186"/>
      <c r="O63" s="21" t="s">
        <v>113</v>
      </c>
      <c r="P63" s="21"/>
      <c r="Q63" s="21" t="s">
        <v>114</v>
      </c>
      <c r="R63" s="198" t="s">
        <v>22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5">
      <c r="A64" s="186"/>
      <c r="B64" s="186" t="s">
        <v>2</v>
      </c>
      <c r="C64" s="186"/>
      <c r="D64" s="186"/>
      <c r="E64" s="235">
        <v>1</v>
      </c>
      <c r="F64" s="186"/>
      <c r="G64" s="186"/>
      <c r="H64" s="236" t="s">
        <v>84</v>
      </c>
      <c r="I64" s="200">
        <f>E64*'Rate Classifications'!T32</f>
        <v>0</v>
      </c>
      <c r="J64" s="18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5">
      <c r="A65" s="186"/>
      <c r="B65" s="186"/>
      <c r="C65" s="186"/>
      <c r="D65" s="186"/>
      <c r="E65" s="235"/>
      <c r="F65" s="186"/>
      <c r="G65" s="186"/>
      <c r="H65" s="235"/>
      <c r="I65" s="186"/>
      <c r="J65" s="186"/>
      <c r="L65" s="32" t="s">
        <v>369</v>
      </c>
      <c r="M65" s="32"/>
      <c r="N65" s="32"/>
      <c r="O65" s="63">
        <f>I29</f>
        <v>0</v>
      </c>
      <c r="P65" s="9" t="s">
        <v>110</v>
      </c>
      <c r="Q65" s="226">
        <f>IF('TC 66-204 page 4'!U60&gt;0,1,0)</f>
        <v>0</v>
      </c>
      <c r="R65" s="63">
        <f aca="true" t="shared" si="0" ref="R65:R71">O65*Q65</f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5">
      <c r="A66" s="186" t="s">
        <v>582</v>
      </c>
      <c r="B66" s="159"/>
      <c r="C66" s="186"/>
      <c r="D66" s="186"/>
      <c r="E66" s="235" t="s">
        <v>67</v>
      </c>
      <c r="F66" s="186" t="s">
        <v>92</v>
      </c>
      <c r="G66" s="186"/>
      <c r="H66" s="235"/>
      <c r="I66" s="186"/>
      <c r="J66" s="186"/>
      <c r="L66" s="32" t="s">
        <v>370</v>
      </c>
      <c r="M66" s="32"/>
      <c r="N66" s="18"/>
      <c r="O66" s="63">
        <f>I49</f>
        <v>0</v>
      </c>
      <c r="P66" s="9" t="s">
        <v>91</v>
      </c>
      <c r="Q66" s="226">
        <f>IF('TC 66-204 page 4'!U$62&gt;0,'TC 66-204 page 4'!U$62,0)</f>
        <v>0</v>
      </c>
      <c r="R66" s="63">
        <f t="shared" si="0"/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5.75" thickBot="1">
      <c r="A67" s="186"/>
      <c r="B67" s="186" t="s">
        <v>2</v>
      </c>
      <c r="C67" s="186"/>
      <c r="D67" s="186"/>
      <c r="E67" s="235">
        <v>20</v>
      </c>
      <c r="F67" s="186"/>
      <c r="G67" s="186"/>
      <c r="H67" s="236" t="s">
        <v>84</v>
      </c>
      <c r="I67" s="401">
        <f>E67*'Rate Classifications'!L32</f>
        <v>0</v>
      </c>
      <c r="J67" s="186"/>
      <c r="L67" s="32" t="s">
        <v>371</v>
      </c>
      <c r="M67" s="32"/>
      <c r="N67" s="32"/>
      <c r="O67" s="63">
        <f>I69</f>
        <v>0</v>
      </c>
      <c r="P67" s="9" t="s">
        <v>91</v>
      </c>
      <c r="Q67" s="226">
        <f>IF('TC 66-204 page 4'!U$64&gt;0,'TC 66-204 page 4'!U$64,0)</f>
        <v>0</v>
      </c>
      <c r="R67" s="63">
        <f t="shared" si="0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5.75" thickTop="1">
      <c r="A68" s="186"/>
      <c r="B68" s="186"/>
      <c r="C68" s="186"/>
      <c r="D68" s="186"/>
      <c r="E68" s="186"/>
      <c r="F68" s="186"/>
      <c r="G68" s="186"/>
      <c r="H68" s="235"/>
      <c r="I68" s="186"/>
      <c r="J68" s="186"/>
      <c r="L68" s="32" t="s">
        <v>372</v>
      </c>
      <c r="M68" s="32"/>
      <c r="N68" s="18"/>
      <c r="O68" s="63">
        <f>I89</f>
        <v>0</v>
      </c>
      <c r="P68" s="9" t="s">
        <v>91</v>
      </c>
      <c r="Q68" s="226">
        <f>IF('TC 66-204 page 4'!U$66&gt;0,'TC 66-204 page 4'!U$66,0)</f>
        <v>0</v>
      </c>
      <c r="R68" s="63">
        <f t="shared" si="0"/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5.75">
      <c r="A69" s="186"/>
      <c r="B69" s="186"/>
      <c r="C69" s="186"/>
      <c r="D69" s="186"/>
      <c r="E69" s="186"/>
      <c r="F69" s="186"/>
      <c r="G69" s="186"/>
      <c r="H69" s="237" t="s">
        <v>14</v>
      </c>
      <c r="I69" s="201">
        <f>IF(I58=0,0,I58+I61+I64+I67)</f>
        <v>0</v>
      </c>
      <c r="J69" s="186" t="s">
        <v>91</v>
      </c>
      <c r="L69" s="32" t="s">
        <v>367</v>
      </c>
      <c r="M69" s="32"/>
      <c r="N69" s="18"/>
      <c r="O69" s="63">
        <f>I99</f>
        <v>0</v>
      </c>
      <c r="P69" s="9" t="s">
        <v>121</v>
      </c>
      <c r="Q69" s="226">
        <f>IF('TC 66-204 page 4'!U$68&gt;0,'TC 66-204 page 4'!U$68,0)</f>
        <v>0</v>
      </c>
      <c r="R69" s="63">
        <f t="shared" si="0"/>
        <v>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L70" s="32" t="s">
        <v>368</v>
      </c>
      <c r="M70" s="32"/>
      <c r="N70" s="18"/>
      <c r="O70" s="63">
        <f>I134</f>
        <v>0</v>
      </c>
      <c r="P70" s="9" t="s">
        <v>110</v>
      </c>
      <c r="Q70" s="226">
        <f>IF('TC 66-204 page 4'!U70&gt;0,1,0)</f>
        <v>0</v>
      </c>
      <c r="R70" s="63">
        <f t="shared" si="0"/>
        <v>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5.75">
      <c r="A71" s="186"/>
      <c r="B71" s="186"/>
      <c r="C71" s="186"/>
      <c r="D71" s="186"/>
      <c r="E71" s="186"/>
      <c r="F71" s="186"/>
      <c r="G71" s="186"/>
      <c r="H71" s="202"/>
      <c r="I71" s="203"/>
      <c r="J71" s="186"/>
      <c r="L71" s="32" t="s">
        <v>373</v>
      </c>
      <c r="M71" s="32"/>
      <c r="N71" s="32"/>
      <c r="O71" s="63">
        <f>I145</f>
        <v>0</v>
      </c>
      <c r="P71" s="9" t="s">
        <v>204</v>
      </c>
      <c r="Q71" s="226">
        <f>IF('TC 66-204 page 4'!U$72&gt;0,'TC 66-204 page 4'!U$72,0)</f>
        <v>0</v>
      </c>
      <c r="R71" s="63">
        <f t="shared" si="0"/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5.75">
      <c r="A72" s="828" t="s">
        <v>571</v>
      </c>
      <c r="B72" s="829"/>
      <c r="C72" s="829"/>
      <c r="D72" s="829"/>
      <c r="E72" s="829"/>
      <c r="F72" s="829"/>
      <c r="G72" s="829"/>
      <c r="H72" s="829"/>
      <c r="I72" s="830"/>
      <c r="J72" s="18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Q73" s="9" t="s">
        <v>116</v>
      </c>
      <c r="R73" s="63">
        <f>SUM(R65:R71)</f>
        <v>0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5">
      <c r="A74" s="186" t="s">
        <v>581</v>
      </c>
      <c r="B74" s="159"/>
      <c r="C74" s="186"/>
      <c r="D74" s="186"/>
      <c r="E74" s="235" t="s">
        <v>67</v>
      </c>
      <c r="F74" s="186"/>
      <c r="G74" s="186"/>
      <c r="H74" s="186"/>
      <c r="I74" s="186"/>
      <c r="J74" s="18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5">
      <c r="A75" s="186"/>
      <c r="B75" s="186" t="s">
        <v>2</v>
      </c>
      <c r="C75" s="186"/>
      <c r="D75" s="186"/>
      <c r="E75" s="235">
        <v>8</v>
      </c>
      <c r="F75" s="186"/>
      <c r="G75" s="186"/>
      <c r="H75" s="236" t="s">
        <v>84</v>
      </c>
      <c r="I75" s="240">
        <f>E75*'Rate Classifications'!F32</f>
        <v>0</v>
      </c>
      <c r="J75" s="186"/>
      <c r="P75" s="443" t="s">
        <v>120</v>
      </c>
      <c r="Q75" s="205"/>
      <c r="R75" s="163">
        <f>Drilling!U115+Testing!V56+R73+'Additional Items'!V34</f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5">
      <c r="A76" s="186"/>
      <c r="B76" s="186"/>
      <c r="C76" s="186"/>
      <c r="D76" s="186"/>
      <c r="E76" s="235"/>
      <c r="F76" s="186"/>
      <c r="G76" s="186"/>
      <c r="H76" s="235"/>
      <c r="I76" s="239"/>
      <c r="J76" s="18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5">
      <c r="A77" s="186" t="s">
        <v>580</v>
      </c>
      <c r="B77" s="159"/>
      <c r="C77" s="186"/>
      <c r="D77" s="186"/>
      <c r="E77" s="235"/>
      <c r="F77" s="186"/>
      <c r="G77" s="186"/>
      <c r="H77" s="235"/>
      <c r="I77" s="239"/>
      <c r="J77" s="18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5">
      <c r="A78" s="186"/>
      <c r="B78" s="186" t="s">
        <v>2</v>
      </c>
      <c r="C78" s="186"/>
      <c r="D78" s="186"/>
      <c r="E78" s="235">
        <v>8</v>
      </c>
      <c r="F78" s="186"/>
      <c r="G78" s="186"/>
      <c r="H78" s="236" t="s">
        <v>84</v>
      </c>
      <c r="I78" s="240">
        <f>E78*'Rate Classifications'!H32</f>
        <v>0</v>
      </c>
      <c r="J78" s="18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5">
      <c r="A79" s="186"/>
      <c r="B79" s="186"/>
      <c r="C79" s="186"/>
      <c r="D79" s="186"/>
      <c r="E79" s="235"/>
      <c r="F79" s="186"/>
      <c r="G79" s="186"/>
      <c r="H79" s="235"/>
      <c r="I79" s="239"/>
      <c r="J79" s="18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5.75" thickBot="1">
      <c r="A80" s="186" t="s">
        <v>579</v>
      </c>
      <c r="B80" s="159"/>
      <c r="C80" s="186"/>
      <c r="D80" s="186"/>
      <c r="E80" s="235" t="s">
        <v>90</v>
      </c>
      <c r="F80" s="186"/>
      <c r="G80" s="186"/>
      <c r="H80" s="235"/>
      <c r="I80" s="239"/>
      <c r="J80" s="186"/>
      <c r="N80" s="165" t="s">
        <v>164</v>
      </c>
      <c r="O80" s="826"/>
      <c r="P80" s="826"/>
      <c r="Q80" s="826"/>
      <c r="R80" s="826"/>
      <c r="S80" s="826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5">
      <c r="A81" s="186"/>
      <c r="B81" s="186" t="s">
        <v>143</v>
      </c>
      <c r="C81" s="186"/>
      <c r="D81" s="186"/>
      <c r="E81" s="487">
        <v>0</v>
      </c>
      <c r="F81" s="186"/>
      <c r="G81" s="186"/>
      <c r="H81" s="236" t="s">
        <v>84</v>
      </c>
      <c r="I81" s="240">
        <f>E81*'Rate Classifications'!F37</f>
        <v>0</v>
      </c>
      <c r="J81" s="186"/>
      <c r="N81" s="13"/>
      <c r="O81" s="13"/>
      <c r="P81" s="13"/>
      <c r="Q81" s="13"/>
      <c r="R81" s="13"/>
      <c r="S81" s="13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5.75" thickBot="1">
      <c r="A82" s="186"/>
      <c r="B82" s="186"/>
      <c r="C82" s="186"/>
      <c r="D82" s="186"/>
      <c r="E82" s="235"/>
      <c r="F82" s="186"/>
      <c r="G82" s="186"/>
      <c r="H82" s="235"/>
      <c r="I82" s="239"/>
      <c r="J82" s="186"/>
      <c r="N82" s="165" t="s">
        <v>165</v>
      </c>
      <c r="O82" s="826"/>
      <c r="P82" s="826"/>
      <c r="Q82" s="826"/>
      <c r="R82" s="826"/>
      <c r="S82" s="8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5.75" thickBot="1">
      <c r="A83" s="186" t="s">
        <v>578</v>
      </c>
      <c r="B83" s="159"/>
      <c r="C83" s="186"/>
      <c r="D83" s="186"/>
      <c r="E83" s="235" t="s">
        <v>67</v>
      </c>
      <c r="F83" s="186"/>
      <c r="G83" s="186"/>
      <c r="H83" s="235"/>
      <c r="I83" s="239"/>
      <c r="J83" s="186"/>
      <c r="N83" s="164" t="s">
        <v>166</v>
      </c>
      <c r="O83" s="827"/>
      <c r="P83" s="827"/>
      <c r="Q83" s="827"/>
      <c r="R83" s="827"/>
      <c r="S83" s="8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5">
      <c r="A84" s="186"/>
      <c r="B84" s="186" t="s">
        <v>576</v>
      </c>
      <c r="C84" s="186"/>
      <c r="D84" s="186"/>
      <c r="E84" s="235">
        <v>2</v>
      </c>
      <c r="F84" s="186"/>
      <c r="G84" s="186"/>
      <c r="H84" s="236" t="s">
        <v>84</v>
      </c>
      <c r="I84" s="240">
        <f>E84*'Rate Classifications'!R32</f>
        <v>0</v>
      </c>
      <c r="J84" s="18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5">
      <c r="A85" s="186"/>
      <c r="B85" s="186"/>
      <c r="C85" s="186"/>
      <c r="D85" s="186"/>
      <c r="E85" s="235"/>
      <c r="F85" s="186"/>
      <c r="G85" s="186"/>
      <c r="H85" s="235"/>
      <c r="I85" s="239"/>
      <c r="J85" s="18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5">
      <c r="A86" s="186" t="s">
        <v>575</v>
      </c>
      <c r="B86" s="159"/>
      <c r="C86" s="186"/>
      <c r="D86" s="186"/>
      <c r="E86" s="235" t="s">
        <v>67</v>
      </c>
      <c r="F86" s="186"/>
      <c r="G86" s="186"/>
      <c r="H86" s="235"/>
      <c r="I86" s="239"/>
      <c r="J86" s="18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5.75" thickBot="1">
      <c r="A87" s="186"/>
      <c r="B87" s="186" t="s">
        <v>2</v>
      </c>
      <c r="C87" s="186"/>
      <c r="D87" s="186"/>
      <c r="E87" s="235">
        <v>2</v>
      </c>
      <c r="F87" s="186"/>
      <c r="G87" s="186"/>
      <c r="H87" s="236" t="s">
        <v>84</v>
      </c>
      <c r="I87" s="402">
        <f>E87*'Rate Classifications'!T32</f>
        <v>0</v>
      </c>
      <c r="J87" s="18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6.5" thickBot="1" thickTop="1">
      <c r="A88" s="186"/>
      <c r="B88" s="186"/>
      <c r="C88" s="186"/>
      <c r="D88" s="186"/>
      <c r="E88" s="186"/>
      <c r="F88" s="186"/>
      <c r="G88" s="186"/>
      <c r="H88" s="235"/>
      <c r="I88" s="239"/>
      <c r="J88" s="186"/>
      <c r="N88" s="165" t="s">
        <v>202</v>
      </c>
      <c r="O88" s="165"/>
      <c r="P88" s="165"/>
      <c r="Q88" s="826"/>
      <c r="R88" s="826"/>
      <c r="S88" s="826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5.75">
      <c r="A89" s="186"/>
      <c r="B89" s="186"/>
      <c r="C89" s="186"/>
      <c r="D89" s="186"/>
      <c r="E89" s="186"/>
      <c r="F89" s="186"/>
      <c r="G89" s="186"/>
      <c r="H89" s="237" t="s">
        <v>14</v>
      </c>
      <c r="I89" s="241">
        <f>I75+I78+I81+I84+I87</f>
        <v>0</v>
      </c>
      <c r="J89" s="186" t="s">
        <v>91</v>
      </c>
      <c r="N89" s="13"/>
      <c r="O89" s="13"/>
      <c r="P89" s="13"/>
      <c r="Q89" s="13"/>
      <c r="R89" s="13"/>
      <c r="S89" s="13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5.75" thickBot="1">
      <c r="A90" s="186"/>
      <c r="B90" s="186"/>
      <c r="C90" s="186"/>
      <c r="D90" s="186"/>
      <c r="E90" s="186"/>
      <c r="F90" s="186"/>
      <c r="G90" s="186"/>
      <c r="H90" s="235"/>
      <c r="I90" s="239"/>
      <c r="J90" s="186"/>
      <c r="N90" s="165" t="s">
        <v>165</v>
      </c>
      <c r="O90" s="826"/>
      <c r="P90" s="826"/>
      <c r="Q90" s="826"/>
      <c r="R90" s="826"/>
      <c r="S90" s="826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5.75" thickBot="1">
      <c r="A91" s="186"/>
      <c r="B91" s="186"/>
      <c r="C91" s="186"/>
      <c r="D91" s="186"/>
      <c r="E91" s="186"/>
      <c r="F91" s="186"/>
      <c r="G91" s="186"/>
      <c r="H91" s="235"/>
      <c r="I91" s="239"/>
      <c r="J91" s="186"/>
      <c r="N91" s="164" t="s">
        <v>166</v>
      </c>
      <c r="O91" s="827"/>
      <c r="P91" s="827"/>
      <c r="Q91" s="827"/>
      <c r="R91" s="827"/>
      <c r="S91" s="8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5" customHeight="1">
      <c r="A92" s="828" t="s">
        <v>569</v>
      </c>
      <c r="B92" s="829"/>
      <c r="C92" s="829"/>
      <c r="D92" s="829"/>
      <c r="E92" s="829"/>
      <c r="F92" s="830"/>
      <c r="G92" s="186"/>
      <c r="H92" s="235"/>
      <c r="I92" s="239"/>
      <c r="J92" s="186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2:52" ht="15">
      <c r="B93" s="186"/>
      <c r="C93" s="186"/>
      <c r="D93" s="186"/>
      <c r="E93" s="186"/>
      <c r="F93" s="186"/>
      <c r="G93" s="186"/>
      <c r="H93" s="235"/>
      <c r="I93" s="239"/>
      <c r="J93" s="186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5">
      <c r="A94" s="186" t="s">
        <v>577</v>
      </c>
      <c r="B94" s="159"/>
      <c r="C94" s="186"/>
      <c r="D94" s="186"/>
      <c r="E94" s="235" t="s">
        <v>76</v>
      </c>
      <c r="F94" s="235" t="s">
        <v>77</v>
      </c>
      <c r="G94" s="186"/>
      <c r="H94" s="235"/>
      <c r="I94" s="239"/>
      <c r="J94" s="186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5">
      <c r="A95" s="186"/>
      <c r="B95" s="186" t="s">
        <v>2</v>
      </c>
      <c r="C95" s="186"/>
      <c r="D95" s="186"/>
      <c r="E95" s="235">
        <v>7</v>
      </c>
      <c r="F95" s="235">
        <v>1</v>
      </c>
      <c r="G95" s="186"/>
      <c r="H95" s="236" t="s">
        <v>84</v>
      </c>
      <c r="I95" s="238">
        <f>F95*E95*'Rate Classifications'!R32</f>
        <v>0</v>
      </c>
      <c r="J95" s="186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5">
      <c r="A96" s="186"/>
      <c r="B96" s="186"/>
      <c r="C96" s="186"/>
      <c r="D96" s="186"/>
      <c r="E96" s="235"/>
      <c r="F96" s="235"/>
      <c r="G96" s="186"/>
      <c r="H96" s="235"/>
      <c r="I96" s="242"/>
      <c r="J96" s="186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5">
      <c r="A97" s="186" t="s">
        <v>580</v>
      </c>
      <c r="B97" s="159"/>
      <c r="C97" s="186"/>
      <c r="D97" s="186"/>
      <c r="E97" s="235" t="s">
        <v>76</v>
      </c>
      <c r="F97" s="235" t="s">
        <v>77</v>
      </c>
      <c r="G97" s="186"/>
      <c r="H97" s="235"/>
      <c r="I97" s="242"/>
      <c r="J97" s="186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5">
      <c r="A98" s="186"/>
      <c r="B98" s="186" t="s">
        <v>2</v>
      </c>
      <c r="C98" s="186"/>
      <c r="D98" s="186"/>
      <c r="E98" s="235">
        <v>1</v>
      </c>
      <c r="F98" s="235">
        <v>1</v>
      </c>
      <c r="G98" s="186"/>
      <c r="H98" s="236" t="s">
        <v>84</v>
      </c>
      <c r="I98" s="238">
        <f>'Rate Classifications'!H32*E98*F98</f>
        <v>0</v>
      </c>
      <c r="J98" s="186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5.75">
      <c r="A99" s="186"/>
      <c r="B99" s="186"/>
      <c r="C99" s="186"/>
      <c r="D99" s="186"/>
      <c r="E99" s="186"/>
      <c r="F99" s="186"/>
      <c r="G99" s="186"/>
      <c r="H99" s="237" t="s">
        <v>14</v>
      </c>
      <c r="I99" s="241">
        <f>I95+I98</f>
        <v>0</v>
      </c>
      <c r="J99" s="186" t="s">
        <v>159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5">
      <c r="A100" s="186"/>
      <c r="B100" s="186"/>
      <c r="C100" s="186"/>
      <c r="D100" s="186"/>
      <c r="E100" s="186"/>
      <c r="F100" s="186"/>
      <c r="G100" s="186"/>
      <c r="H100" s="186"/>
      <c r="I100" s="239"/>
      <c r="J100" s="186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1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15.75">
      <c r="A102" s="828" t="s">
        <v>585</v>
      </c>
      <c r="B102" s="829"/>
      <c r="C102" s="829"/>
      <c r="D102" s="829"/>
      <c r="E102" s="829"/>
      <c r="F102" s="830"/>
      <c r="G102" s="186"/>
      <c r="H102" s="186"/>
      <c r="I102" s="186"/>
      <c r="J102" s="186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5">
      <c r="A103" s="186"/>
      <c r="B103" s="186"/>
      <c r="C103" s="186"/>
      <c r="D103" s="186"/>
      <c r="E103" s="186"/>
      <c r="F103" s="186"/>
      <c r="G103" s="186"/>
      <c r="H103" s="235" t="s">
        <v>67</v>
      </c>
      <c r="I103" s="186"/>
      <c r="J103" s="18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5">
      <c r="A104" s="186" t="s">
        <v>574</v>
      </c>
      <c r="C104" s="186"/>
      <c r="D104" s="186"/>
      <c r="E104" s="186"/>
      <c r="F104" s="186"/>
      <c r="G104" s="186"/>
      <c r="H104" s="403"/>
      <c r="I104" s="186"/>
      <c r="J104" s="186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5">
      <c r="A105" s="186"/>
      <c r="B105" s="186" t="s">
        <v>2</v>
      </c>
      <c r="C105" s="186"/>
      <c r="D105" s="186" t="s">
        <v>95</v>
      </c>
      <c r="E105" s="186"/>
      <c r="F105" s="186"/>
      <c r="G105" s="186"/>
      <c r="H105" s="487"/>
      <c r="I105" s="186"/>
      <c r="J105" s="186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5">
      <c r="A106" s="186"/>
      <c r="B106" s="186"/>
      <c r="C106" s="186"/>
      <c r="D106" s="186" t="s">
        <v>96</v>
      </c>
      <c r="E106" s="186"/>
      <c r="F106" s="186"/>
      <c r="G106" s="186"/>
      <c r="H106" s="487">
        <v>100</v>
      </c>
      <c r="I106" s="186"/>
      <c r="J106" s="9" t="s">
        <v>635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15">
      <c r="A107" s="186"/>
      <c r="B107" s="186"/>
      <c r="C107" s="186"/>
      <c r="D107" s="186"/>
      <c r="E107" s="186" t="s">
        <v>203</v>
      </c>
      <c r="F107" s="186"/>
      <c r="G107" s="186"/>
      <c r="H107" s="487"/>
      <c r="I107" s="186"/>
      <c r="J107" s="9" t="s">
        <v>636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15">
      <c r="A108" s="186"/>
      <c r="B108" s="186"/>
      <c r="C108" s="186"/>
      <c r="D108" s="186" t="s">
        <v>97</v>
      </c>
      <c r="E108" s="186"/>
      <c r="F108" s="186"/>
      <c r="G108" s="186"/>
      <c r="H108" s="487">
        <v>8</v>
      </c>
      <c r="I108" s="186"/>
      <c r="J108" s="9" t="s">
        <v>637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15">
      <c r="A109" s="186"/>
      <c r="B109" s="186"/>
      <c r="C109" s="186"/>
      <c r="D109" s="186"/>
      <c r="E109" s="186"/>
      <c r="F109" s="186"/>
      <c r="G109" s="186"/>
      <c r="H109" s="487"/>
      <c r="I109" s="186"/>
      <c r="J109" s="9" t="s">
        <v>638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15">
      <c r="A110" s="186"/>
      <c r="B110" s="186" t="s">
        <v>586</v>
      </c>
      <c r="C110" s="186"/>
      <c r="D110" s="186" t="s">
        <v>135</v>
      </c>
      <c r="E110" s="186"/>
      <c r="F110" s="186"/>
      <c r="G110" s="186"/>
      <c r="H110" s="487"/>
      <c r="I110" s="186"/>
      <c r="J110" s="9" t="s">
        <v>639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5">
      <c r="A111" s="186"/>
      <c r="B111" s="186"/>
      <c r="C111" s="186"/>
      <c r="D111" s="186"/>
      <c r="E111" s="186" t="s">
        <v>93</v>
      </c>
      <c r="F111" s="186"/>
      <c r="G111" s="186"/>
      <c r="H111" s="487"/>
      <c r="I111" s="186"/>
      <c r="J111" s="404" t="s">
        <v>640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5">
      <c r="A112" s="186"/>
      <c r="B112" s="186"/>
      <c r="C112" s="186"/>
      <c r="D112" s="186" t="s">
        <v>98</v>
      </c>
      <c r="E112" s="186"/>
      <c r="F112" s="186"/>
      <c r="G112" s="186"/>
      <c r="H112" s="487"/>
      <c r="I112" s="186"/>
      <c r="J112" s="186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5">
      <c r="A113" s="186"/>
      <c r="B113" s="186"/>
      <c r="C113" s="186"/>
      <c r="D113" s="186"/>
      <c r="E113" s="186"/>
      <c r="F113" s="186"/>
      <c r="G113" s="186"/>
      <c r="H113" s="487"/>
      <c r="I113" s="186"/>
      <c r="J113" s="186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5">
      <c r="A114" s="186"/>
      <c r="B114" s="186" t="s">
        <v>587</v>
      </c>
      <c r="C114" s="186"/>
      <c r="D114" s="186" t="s">
        <v>94</v>
      </c>
      <c r="E114" s="186"/>
      <c r="F114" s="186"/>
      <c r="G114" s="186"/>
      <c r="H114" s="487">
        <v>8</v>
      </c>
      <c r="I114" s="186"/>
      <c r="J114" s="18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5">
      <c r="A115" s="186"/>
      <c r="B115" s="186"/>
      <c r="C115" s="186"/>
      <c r="D115" s="186" t="s">
        <v>198</v>
      </c>
      <c r="E115" s="186"/>
      <c r="F115" s="186"/>
      <c r="G115" s="186"/>
      <c r="H115" s="487">
        <v>140</v>
      </c>
      <c r="I115" s="186"/>
      <c r="J115" s="18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15">
      <c r="A116" s="186"/>
      <c r="B116" s="186"/>
      <c r="C116" s="186"/>
      <c r="D116" s="186"/>
      <c r="E116" s="186"/>
      <c r="F116" s="186"/>
      <c r="G116" s="186"/>
      <c r="H116" s="235"/>
      <c r="I116" s="186"/>
      <c r="J116" s="186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15">
      <c r="A117" s="186"/>
      <c r="B117" s="186"/>
      <c r="C117" s="186"/>
      <c r="D117" s="186"/>
      <c r="E117" s="186"/>
      <c r="F117" s="186"/>
      <c r="G117" s="186" t="s">
        <v>83</v>
      </c>
      <c r="H117" s="441">
        <f>SUM(H105:H115)</f>
        <v>256</v>
      </c>
      <c r="I117" s="186"/>
      <c r="J117" s="186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5">
      <c r="A118" s="186"/>
      <c r="B118" s="186"/>
      <c r="C118" s="186"/>
      <c r="D118" s="186"/>
      <c r="E118" s="186"/>
      <c r="F118" s="186"/>
      <c r="G118" s="186"/>
      <c r="H118" s="235"/>
      <c r="I118" s="186"/>
      <c r="J118" s="186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5">
      <c r="A119" s="186"/>
      <c r="B119" s="186"/>
      <c r="C119" s="186"/>
      <c r="D119" s="186"/>
      <c r="E119" s="186"/>
      <c r="F119" s="186"/>
      <c r="G119" s="186"/>
      <c r="H119" s="236" t="s">
        <v>84</v>
      </c>
      <c r="I119" s="199">
        <f>'Rate Classifications'!H32*H117</f>
        <v>0</v>
      </c>
      <c r="J119" s="186"/>
      <c r="K119" s="159" t="s">
        <v>699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5">
      <c r="A120" s="186"/>
      <c r="B120" s="186"/>
      <c r="C120" s="186"/>
      <c r="D120" s="186"/>
      <c r="E120" s="186"/>
      <c r="F120" s="186"/>
      <c r="G120" s="186"/>
      <c r="H120" s="236"/>
      <c r="I120" s="199"/>
      <c r="J120" s="18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5">
      <c r="A121" s="186"/>
      <c r="B121" s="186"/>
      <c r="C121" s="186"/>
      <c r="D121" s="186"/>
      <c r="E121" s="186"/>
      <c r="F121" s="186"/>
      <c r="G121" s="186"/>
      <c r="H121" s="235" t="s">
        <v>67</v>
      </c>
      <c r="I121" s="186"/>
      <c r="J121" s="18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5">
      <c r="A122" s="186" t="s">
        <v>589</v>
      </c>
      <c r="C122" s="186"/>
      <c r="D122" s="186" t="s">
        <v>99</v>
      </c>
      <c r="E122" s="186"/>
      <c r="F122" s="186"/>
      <c r="G122" s="186"/>
      <c r="H122" s="487"/>
      <c r="I122" s="186"/>
      <c r="J122" s="186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5">
      <c r="A123" s="186"/>
      <c r="B123" s="186" t="s">
        <v>2</v>
      </c>
      <c r="C123" s="186"/>
      <c r="D123" s="186"/>
      <c r="E123" s="186" t="s">
        <v>100</v>
      </c>
      <c r="F123" s="186"/>
      <c r="G123" s="186"/>
      <c r="H123" s="487"/>
      <c r="I123" s="186"/>
      <c r="J123" s="186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ht="15">
      <c r="A124" s="186"/>
      <c r="B124" s="186"/>
      <c r="C124" s="186"/>
      <c r="D124" s="186" t="s">
        <v>101</v>
      </c>
      <c r="E124" s="186"/>
      <c r="F124" s="186"/>
      <c r="G124" s="186"/>
      <c r="H124" s="487"/>
      <c r="I124" s="186"/>
      <c r="J124" s="186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ht="15">
      <c r="A125" s="186"/>
      <c r="B125" s="186"/>
      <c r="C125" s="186"/>
      <c r="D125" s="186" t="s">
        <v>102</v>
      </c>
      <c r="E125" s="186"/>
      <c r="F125" s="186"/>
      <c r="G125" s="186"/>
      <c r="H125" s="487"/>
      <c r="I125" s="186"/>
      <c r="J125" s="186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5">
      <c r="A126" s="186"/>
      <c r="B126" s="186"/>
      <c r="C126" s="186"/>
      <c r="D126" s="186"/>
      <c r="E126" s="186"/>
      <c r="F126" s="186"/>
      <c r="G126" s="186" t="s">
        <v>83</v>
      </c>
      <c r="H126" s="235">
        <f>H122+H124+H125</f>
        <v>0</v>
      </c>
      <c r="I126" s="186"/>
      <c r="J126" s="18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5">
      <c r="A127" s="186"/>
      <c r="B127" s="186"/>
      <c r="C127" s="186"/>
      <c r="D127" s="186"/>
      <c r="E127" s="186"/>
      <c r="F127" s="186"/>
      <c r="G127" s="186"/>
      <c r="H127" s="235"/>
      <c r="I127" s="186"/>
      <c r="J127" s="18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5">
      <c r="A128" s="186"/>
      <c r="B128" s="186"/>
      <c r="C128" s="186"/>
      <c r="D128" s="186"/>
      <c r="E128" s="186"/>
      <c r="F128" s="186"/>
      <c r="G128" s="186"/>
      <c r="H128" s="236" t="s">
        <v>84</v>
      </c>
      <c r="I128" s="200">
        <f>H126*'Rate Classifications'!N32</f>
        <v>0</v>
      </c>
      <c r="J128" s="18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5">
      <c r="A129" s="186"/>
      <c r="B129" s="186"/>
      <c r="C129" s="186"/>
      <c r="D129" s="186"/>
      <c r="E129" s="186"/>
      <c r="F129" s="186"/>
      <c r="G129" s="186"/>
      <c r="H129" s="235"/>
      <c r="I129" s="186"/>
      <c r="J129" s="186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44" ht="15">
      <c r="A130" s="186" t="s">
        <v>590</v>
      </c>
      <c r="C130" s="186"/>
      <c r="D130" s="186"/>
      <c r="E130" s="186"/>
      <c r="F130" s="186"/>
      <c r="G130" s="186"/>
      <c r="H130" s="235"/>
      <c r="I130" s="186"/>
      <c r="J130" s="186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ht="15">
      <c r="A131" s="186"/>
      <c r="B131" s="186" t="s">
        <v>2</v>
      </c>
      <c r="C131" s="186"/>
      <c r="D131" s="186" t="s">
        <v>103</v>
      </c>
      <c r="E131" s="186"/>
      <c r="F131" s="186"/>
      <c r="G131" s="186" t="s">
        <v>83</v>
      </c>
      <c r="H131" s="235">
        <f>(H117+H126)*0.2</f>
        <v>51.2</v>
      </c>
      <c r="I131" s="186"/>
      <c r="J131" s="186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ht="15">
      <c r="A132" s="186"/>
      <c r="B132" s="186"/>
      <c r="C132" s="186"/>
      <c r="D132" s="186"/>
      <c r="E132" s="186"/>
      <c r="F132" s="186"/>
      <c r="G132" s="186"/>
      <c r="H132" s="235"/>
      <c r="I132" s="186"/>
      <c r="J132" s="186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ht="15">
      <c r="A133" s="186"/>
      <c r="B133" s="186"/>
      <c r="C133" s="186"/>
      <c r="D133" s="186"/>
      <c r="E133" s="186"/>
      <c r="F133" s="186"/>
      <c r="G133" s="186"/>
      <c r="H133" s="236" t="s">
        <v>84</v>
      </c>
      <c r="I133" s="200">
        <f>H131*'Rate Classifications'!F32</f>
        <v>0</v>
      </c>
      <c r="J133" s="18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ht="15.75">
      <c r="A134" s="186"/>
      <c r="B134" s="186"/>
      <c r="C134" s="186"/>
      <c r="D134" s="186"/>
      <c r="E134" s="186"/>
      <c r="F134" s="186"/>
      <c r="G134" s="186"/>
      <c r="H134" s="237" t="s">
        <v>14</v>
      </c>
      <c r="I134" s="201">
        <f>I119+I128+I133</f>
        <v>0</v>
      </c>
      <c r="J134" s="186" t="s">
        <v>110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ht="1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ht="1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ht="15.75">
      <c r="A137" s="831" t="s">
        <v>588</v>
      </c>
      <c r="B137" s="832"/>
      <c r="C137" s="832"/>
      <c r="D137" s="832"/>
      <c r="E137" s="832"/>
      <c r="F137" s="832"/>
      <c r="G137" s="832"/>
      <c r="H137" s="832"/>
      <c r="I137" s="833"/>
      <c r="J137" s="186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ht="1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ht="15">
      <c r="A139" s="186" t="s">
        <v>574</v>
      </c>
      <c r="B139" s="159"/>
      <c r="C139" s="186"/>
      <c r="D139" s="186"/>
      <c r="E139" s="235" t="s">
        <v>67</v>
      </c>
      <c r="F139" s="186"/>
      <c r="G139" s="186"/>
      <c r="H139" s="186"/>
      <c r="I139" s="186"/>
      <c r="J139" s="18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ht="15">
      <c r="A140" s="186"/>
      <c r="B140" s="186" t="s">
        <v>2</v>
      </c>
      <c r="C140" s="186"/>
      <c r="D140" s="186"/>
      <c r="E140" s="487">
        <v>24</v>
      </c>
      <c r="F140" s="186" t="s">
        <v>204</v>
      </c>
      <c r="G140" s="186"/>
      <c r="H140" s="236" t="s">
        <v>84</v>
      </c>
      <c r="I140" s="200">
        <f>E140*'Rate Classifications'!H32</f>
        <v>0</v>
      </c>
      <c r="J140" s="18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ht="15">
      <c r="A141" s="186"/>
      <c r="B141" s="186"/>
      <c r="C141" s="186"/>
      <c r="D141" s="186"/>
      <c r="E141" s="235"/>
      <c r="F141" s="186"/>
      <c r="G141" s="186"/>
      <c r="H141" s="235"/>
      <c r="I141" s="186"/>
      <c r="J141" s="404" t="s">
        <v>656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ht="15">
      <c r="A142" s="186" t="s">
        <v>575</v>
      </c>
      <c r="B142" s="159"/>
      <c r="C142" s="186"/>
      <c r="D142" s="186"/>
      <c r="E142" s="235" t="s">
        <v>67</v>
      </c>
      <c r="F142" s="186"/>
      <c r="G142" s="186"/>
      <c r="H142" s="235"/>
      <c r="I142" s="186"/>
      <c r="J142" s="404" t="s">
        <v>657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ht="15">
      <c r="A143" s="186"/>
      <c r="B143" s="186" t="s">
        <v>2</v>
      </c>
      <c r="C143" s="186"/>
      <c r="D143" s="186"/>
      <c r="E143" s="487">
        <v>6</v>
      </c>
      <c r="F143" s="186" t="s">
        <v>204</v>
      </c>
      <c r="G143" s="186"/>
      <c r="H143" s="236" t="s">
        <v>84</v>
      </c>
      <c r="I143" s="200">
        <f>E143*'Rate Classifications'!T32</f>
        <v>0</v>
      </c>
      <c r="J143" s="186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ht="15">
      <c r="A144" s="186"/>
      <c r="B144" s="186"/>
      <c r="C144" s="186"/>
      <c r="D144" s="186"/>
      <c r="E144" s="235"/>
      <c r="F144" s="186"/>
      <c r="G144" s="186"/>
      <c r="H144" s="235"/>
      <c r="I144" s="186"/>
      <c r="J144" s="186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ht="15.75">
      <c r="A145" s="186"/>
      <c r="B145" s="186"/>
      <c r="C145" s="186"/>
      <c r="D145" s="186"/>
      <c r="E145" s="235"/>
      <c r="F145" s="186"/>
      <c r="G145" s="186"/>
      <c r="H145" s="237" t="s">
        <v>14</v>
      </c>
      <c r="I145" s="201">
        <f>I140+I143</f>
        <v>0</v>
      </c>
      <c r="J145" s="186" t="s">
        <v>204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ht="15">
      <c r="A146" s="186"/>
      <c r="B146" s="186"/>
      <c r="C146" s="186"/>
      <c r="D146" s="186"/>
      <c r="E146" s="186"/>
      <c r="F146" s="186"/>
      <c r="G146" s="186"/>
      <c r="H146" s="235"/>
      <c r="I146" s="186"/>
      <c r="J146" s="18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ht="15">
      <c r="A147" s="186"/>
      <c r="B147" s="186"/>
      <c r="C147" s="186"/>
      <c r="D147" s="186"/>
      <c r="E147" s="186"/>
      <c r="F147" s="186"/>
      <c r="G147" s="186"/>
      <c r="H147" s="235"/>
      <c r="I147" s="186"/>
      <c r="J147" s="186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ht="1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ht="1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ht="1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10" s="28" customFormat="1" ht="15">
      <c r="A151" s="523"/>
      <c r="B151" s="523"/>
      <c r="C151" s="523"/>
      <c r="D151" s="523"/>
      <c r="E151" s="523"/>
      <c r="F151" s="523"/>
      <c r="G151" s="523"/>
      <c r="H151" s="523"/>
      <c r="I151" s="523"/>
      <c r="J151" s="523"/>
    </row>
    <row r="152" spans="1:10" s="28" customFormat="1" ht="15">
      <c r="A152" s="523"/>
      <c r="B152" s="523"/>
      <c r="C152" s="523"/>
      <c r="D152" s="523"/>
      <c r="E152" s="523"/>
      <c r="F152" s="523"/>
      <c r="G152" s="523"/>
      <c r="H152" s="523"/>
      <c r="I152" s="523"/>
      <c r="J152" s="523"/>
    </row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/>
    <row r="245" s="28" customFormat="1" ht="12.75"/>
    <row r="246" s="28" customFormat="1" ht="12.75"/>
    <row r="247" s="28" customFormat="1" ht="12.75"/>
    <row r="248" s="28" customFormat="1" ht="12.75"/>
    <row r="249" s="28" customFormat="1" ht="12.75"/>
    <row r="250" s="28" customFormat="1" ht="12.75"/>
    <row r="251" s="28" customFormat="1" ht="12.75"/>
    <row r="252" s="28" customFormat="1" ht="12.75"/>
    <row r="253" s="28" customFormat="1" ht="12.75"/>
    <row r="254" s="28" customFormat="1" ht="12.75"/>
    <row r="255" s="28" customFormat="1" ht="12.75"/>
    <row r="256" s="28" customFormat="1" ht="12.75"/>
    <row r="257" s="28" customFormat="1" ht="12.75"/>
    <row r="258" s="28" customFormat="1" ht="12.75"/>
    <row r="259" s="28" customFormat="1" ht="12.75"/>
    <row r="260" s="28" customFormat="1" ht="12.75"/>
    <row r="261" s="28" customFormat="1" ht="12.75"/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  <row r="269" s="28" customFormat="1" ht="12.75"/>
    <row r="270" s="28" customFormat="1" ht="12.75"/>
    <row r="271" s="28" customFormat="1" ht="12.75"/>
    <row r="272" s="28" customFormat="1" ht="12.75"/>
    <row r="273" s="28" customFormat="1" ht="12.75"/>
    <row r="274" s="28" customFormat="1" ht="12.75"/>
    <row r="275" s="28" customFormat="1" ht="12.75"/>
    <row r="276" s="28" customFormat="1" ht="12.75"/>
    <row r="277" s="28" customFormat="1" ht="12.75"/>
    <row r="278" s="28" customFormat="1" ht="12.75"/>
    <row r="279" s="28" customFormat="1" ht="12.75"/>
    <row r="280" s="28" customFormat="1" ht="12.75"/>
    <row r="281" s="28" customFormat="1" ht="12.75"/>
    <row r="282" s="28" customFormat="1" ht="12.75"/>
    <row r="283" s="28" customFormat="1" ht="12.75"/>
    <row r="284" s="28" customFormat="1" ht="12.75"/>
    <row r="285" s="28" customFormat="1" ht="12.75"/>
    <row r="286" s="28" customFormat="1" ht="12.75"/>
    <row r="287" s="28" customFormat="1" ht="12.75"/>
    <row r="288" s="28" customFormat="1" ht="12.75"/>
    <row r="289" s="28" customFormat="1" ht="12.75"/>
    <row r="290" s="28" customFormat="1" ht="12.75"/>
    <row r="291" s="28" customFormat="1" ht="12.75"/>
    <row r="292" s="28" customFormat="1" ht="12.75"/>
    <row r="293" s="28" customFormat="1" ht="12.75"/>
    <row r="294" s="28" customFormat="1" ht="12.75"/>
    <row r="295" s="28" customFormat="1" ht="12.75"/>
    <row r="296" s="28" customFormat="1" ht="12.75"/>
    <row r="297" s="28" customFormat="1" ht="12.75"/>
    <row r="298" s="28" customFormat="1" ht="12.75"/>
    <row r="299" s="28" customFormat="1" ht="12.75"/>
    <row r="300" s="28" customFormat="1" ht="12.75"/>
    <row r="301" s="28" customFormat="1" ht="12.75"/>
    <row r="302" s="28" customFormat="1" ht="12.75"/>
    <row r="303" s="28" customFormat="1" ht="12.75"/>
    <row r="304" s="28" customFormat="1" ht="12.75"/>
    <row r="305" s="28" customFormat="1" ht="12.75"/>
    <row r="306" s="28" customFormat="1" ht="12.75"/>
    <row r="307" s="28" customFormat="1" ht="12.75"/>
    <row r="308" s="28" customFormat="1" ht="12.75"/>
    <row r="309" s="28" customFormat="1" ht="12.75"/>
    <row r="310" s="28" customFormat="1" ht="12.75"/>
    <row r="311" s="28" customFormat="1" ht="12.75"/>
    <row r="312" s="28" customFormat="1" ht="12.75"/>
    <row r="313" s="28" customFormat="1" ht="12.75"/>
    <row r="314" s="28" customFormat="1" ht="12.75"/>
    <row r="315" s="28" customFormat="1" ht="12.75"/>
    <row r="316" s="28" customFormat="1" ht="12.75"/>
    <row r="317" s="28" customFormat="1" ht="12.75"/>
    <row r="318" s="28" customFormat="1" ht="12.75"/>
    <row r="319" s="28" customFormat="1" ht="12.75"/>
    <row r="320" s="28" customFormat="1" ht="12.75"/>
    <row r="321" s="28" customFormat="1" ht="12.75"/>
    <row r="322" s="28" customFormat="1" ht="12.75"/>
    <row r="323" s="28" customFormat="1" ht="12.75"/>
    <row r="324" s="28" customFormat="1" ht="12.75"/>
    <row r="325" s="28" customFormat="1" ht="12.75"/>
    <row r="326" s="28" customFormat="1" ht="12.75"/>
    <row r="327" s="28" customFormat="1" ht="12.75"/>
    <row r="328" s="28" customFormat="1" ht="12.75"/>
    <row r="329" s="28" customFormat="1" ht="12.75"/>
    <row r="330" s="28" customFormat="1" ht="12.75"/>
    <row r="331" s="28" customFormat="1" ht="12.75"/>
    <row r="332" s="28" customFormat="1" ht="12.75"/>
    <row r="333" s="28" customFormat="1" ht="12.75"/>
    <row r="334" s="28" customFormat="1" ht="12.75"/>
    <row r="335" s="28" customFormat="1" ht="12.75"/>
    <row r="336" s="28" customFormat="1" ht="12.75"/>
    <row r="337" s="28" customFormat="1" ht="12.75"/>
    <row r="338" s="28" customFormat="1" ht="12.75"/>
    <row r="339" s="28" customFormat="1" ht="12.75"/>
    <row r="340" s="28" customFormat="1" ht="12.75"/>
    <row r="341" s="28" customFormat="1" ht="12.75"/>
    <row r="342" s="28" customFormat="1" ht="12.75"/>
    <row r="343" s="28" customFormat="1" ht="12.75"/>
    <row r="344" s="28" customFormat="1" ht="12.75"/>
    <row r="345" s="28" customFormat="1" ht="12.75"/>
    <row r="346" s="28" customFormat="1" ht="12.75"/>
    <row r="347" s="28" customFormat="1" ht="12.75"/>
    <row r="348" s="28" customFormat="1" ht="12.75"/>
    <row r="349" s="28" customFormat="1" ht="12.75"/>
    <row r="350" s="28" customFormat="1" ht="12.75"/>
    <row r="351" s="28" customFormat="1" ht="12.75"/>
    <row r="352" s="28" customFormat="1" ht="12.75"/>
    <row r="353" s="28" customFormat="1" ht="12.75"/>
    <row r="354" s="28" customFormat="1" ht="12.75"/>
    <row r="355" s="28" customFormat="1" ht="12.75"/>
    <row r="356" s="28" customFormat="1" ht="12.75"/>
    <row r="357" s="28" customFormat="1" ht="12.75"/>
    <row r="358" s="28" customFormat="1" ht="12.75"/>
    <row r="359" s="28" customFormat="1" ht="12.75"/>
    <row r="360" s="28" customFormat="1" ht="12.75"/>
    <row r="361" s="28" customFormat="1" ht="12.75"/>
    <row r="362" s="28" customFormat="1" ht="12.75"/>
    <row r="363" s="28" customFormat="1" ht="12.75"/>
    <row r="364" s="28" customFormat="1" ht="12.75"/>
    <row r="365" s="28" customFormat="1" ht="12.75"/>
    <row r="366" s="28" customFormat="1" ht="12.75"/>
    <row r="367" s="28" customFormat="1" ht="12.75"/>
    <row r="368" s="28" customFormat="1" ht="12.75"/>
    <row r="369" s="28" customFormat="1" ht="12.75"/>
    <row r="370" s="28" customFormat="1" ht="12.75"/>
    <row r="371" s="28" customFormat="1" ht="12.75"/>
    <row r="372" s="28" customFormat="1" ht="12.75"/>
    <row r="373" s="28" customFormat="1" ht="12.75"/>
    <row r="374" s="28" customFormat="1" ht="12.75"/>
    <row r="375" s="28" customFormat="1" ht="12.75"/>
    <row r="376" s="28" customFormat="1" ht="12.75"/>
    <row r="377" s="28" customFormat="1" ht="12.75"/>
    <row r="378" s="28" customFormat="1" ht="12.75"/>
    <row r="379" s="28" customFormat="1" ht="12.75"/>
    <row r="380" s="28" customFormat="1" ht="12.75"/>
    <row r="381" s="28" customFormat="1" ht="12.75"/>
    <row r="382" s="28" customFormat="1" ht="12.75"/>
    <row r="383" s="28" customFormat="1" ht="12.75"/>
    <row r="384" s="28" customFormat="1" ht="12.75"/>
    <row r="385" s="28" customFormat="1" ht="12.75"/>
    <row r="386" s="28" customFormat="1" ht="12.75"/>
    <row r="387" s="28" customFormat="1" ht="12.75"/>
    <row r="388" s="28" customFormat="1" ht="12.75"/>
    <row r="389" s="28" customFormat="1" ht="12.75"/>
    <row r="390" s="28" customFormat="1" ht="12.75"/>
    <row r="391" s="28" customFormat="1" ht="12.75"/>
    <row r="392" s="28" customFormat="1" ht="12.75"/>
    <row r="393" s="28" customFormat="1" ht="12.75"/>
    <row r="394" s="28" customFormat="1" ht="12.75"/>
    <row r="395" s="28" customFormat="1" ht="12.75"/>
    <row r="396" s="28" customFormat="1" ht="12.75"/>
    <row r="397" s="28" customFormat="1" ht="12.75"/>
    <row r="398" s="28" customFormat="1" ht="12.75"/>
    <row r="399" s="28" customFormat="1" ht="12.75"/>
    <row r="400" s="28" customFormat="1" ht="12.75"/>
    <row r="401" s="28" customFormat="1" ht="12.75"/>
    <row r="402" s="28" customFormat="1" ht="12.75"/>
    <row r="403" s="28" customFormat="1" ht="12.75"/>
    <row r="404" s="28" customFormat="1" ht="12.75"/>
    <row r="405" s="28" customFormat="1" ht="12.75"/>
    <row r="406" s="28" customFormat="1" ht="12.75"/>
    <row r="407" s="28" customFormat="1" ht="12.75"/>
    <row r="408" s="28" customFormat="1" ht="12.75"/>
    <row r="409" s="28" customFormat="1" ht="12.75"/>
    <row r="410" s="28" customFormat="1" ht="12.75"/>
    <row r="411" s="28" customFormat="1" ht="12.75"/>
    <row r="412" s="28" customFormat="1" ht="12.75"/>
    <row r="413" s="28" customFormat="1" ht="12.75"/>
    <row r="414" s="28" customFormat="1" ht="12.75"/>
    <row r="415" s="28" customFormat="1" ht="12.75"/>
    <row r="416" s="28" customFormat="1" ht="12.75"/>
    <row r="417" s="28" customFormat="1" ht="12.75"/>
    <row r="418" s="28" customFormat="1" ht="12.75"/>
    <row r="419" s="28" customFormat="1" ht="12.75"/>
    <row r="420" s="28" customFormat="1" ht="12.75"/>
    <row r="421" s="28" customFormat="1" ht="12.75"/>
    <row r="422" s="28" customFormat="1" ht="12.75"/>
    <row r="423" s="28" customFormat="1" ht="12.75"/>
    <row r="424" s="28" customFormat="1" ht="12.75"/>
    <row r="425" s="28" customFormat="1" ht="12.75"/>
    <row r="426" s="28" customFormat="1" ht="12.75"/>
    <row r="427" s="28" customFormat="1" ht="12.75"/>
    <row r="428" s="28" customFormat="1" ht="12.75"/>
    <row r="429" s="28" customFormat="1" ht="12.75"/>
    <row r="430" s="28" customFormat="1" ht="12.75"/>
    <row r="431" s="28" customFormat="1" ht="12.75"/>
    <row r="432" s="28" customFormat="1" ht="12.75"/>
    <row r="433" s="28" customFormat="1" ht="12.75"/>
    <row r="434" s="28" customFormat="1" ht="12.75"/>
    <row r="435" s="28" customFormat="1" ht="12.75"/>
    <row r="436" s="28" customFormat="1" ht="12.75"/>
    <row r="437" s="28" customFormat="1" ht="12.75"/>
    <row r="438" s="28" customFormat="1" ht="12.75"/>
    <row r="439" s="28" customFormat="1" ht="12.75"/>
    <row r="440" s="28" customFormat="1" ht="12.75"/>
    <row r="441" s="28" customFormat="1" ht="12.75"/>
    <row r="442" s="28" customFormat="1" ht="12.75"/>
    <row r="443" s="28" customFormat="1" ht="12.75"/>
    <row r="444" s="28" customFormat="1" ht="12.75"/>
    <row r="445" s="28" customFormat="1" ht="12.75"/>
    <row r="446" s="28" customFormat="1" ht="12.75"/>
    <row r="447" s="28" customFormat="1" ht="12.75"/>
    <row r="448" s="28" customFormat="1" ht="12.75"/>
    <row r="449" s="28" customFormat="1" ht="12.75"/>
    <row r="450" s="28" customFormat="1" ht="12.75"/>
    <row r="451" s="28" customFormat="1" ht="12.75"/>
    <row r="452" s="28" customFormat="1" ht="12.75"/>
    <row r="453" s="28" customFormat="1" ht="12.75"/>
    <row r="454" s="28" customFormat="1" ht="12.75"/>
    <row r="455" s="28" customFormat="1" ht="12.75"/>
    <row r="456" s="28" customFormat="1" ht="12.75"/>
    <row r="457" s="28" customFormat="1" ht="12.75"/>
    <row r="458" s="28" customFormat="1" ht="12.75"/>
    <row r="459" s="28" customFormat="1" ht="12.75"/>
    <row r="460" s="28" customFormat="1" ht="12.75"/>
    <row r="461" s="28" customFormat="1" ht="12.75"/>
    <row r="462" s="28" customFormat="1" ht="12.75"/>
    <row r="463" s="28" customFormat="1" ht="12.75"/>
    <row r="464" s="28" customFormat="1" ht="12.75"/>
    <row r="465" s="28" customFormat="1" ht="12.75"/>
    <row r="466" s="28" customFormat="1" ht="12.75"/>
    <row r="467" s="28" customFormat="1" ht="12.75"/>
    <row r="468" s="28" customFormat="1" ht="12.75"/>
    <row r="469" s="28" customFormat="1" ht="12.75"/>
    <row r="470" s="28" customFormat="1" ht="12.75"/>
    <row r="471" s="28" customFormat="1" ht="12.75"/>
    <row r="472" s="28" customFormat="1" ht="12.75"/>
    <row r="473" s="28" customFormat="1" ht="12.75"/>
    <row r="474" s="28" customFormat="1" ht="12.75"/>
    <row r="475" s="28" customFormat="1" ht="12.75"/>
    <row r="476" s="28" customFormat="1" ht="12.75"/>
    <row r="477" s="28" customFormat="1" ht="12.75"/>
    <row r="478" s="28" customFormat="1" ht="12.75"/>
    <row r="479" s="28" customFormat="1" ht="12.75"/>
    <row r="480" s="28" customFormat="1" ht="12.75"/>
    <row r="481" s="28" customFormat="1" ht="12.75"/>
    <row r="482" s="28" customFormat="1" ht="12.75"/>
    <row r="483" s="28" customFormat="1" ht="12.75"/>
    <row r="484" s="28" customFormat="1" ht="12.75"/>
    <row r="485" s="28" customFormat="1" ht="12.75"/>
    <row r="486" s="28" customFormat="1" ht="12.75"/>
    <row r="487" s="28" customFormat="1" ht="12.75"/>
    <row r="488" s="28" customFormat="1" ht="12.75"/>
    <row r="489" s="28" customFormat="1" ht="12.75"/>
    <row r="490" s="28" customFormat="1" ht="12.75"/>
    <row r="491" s="28" customFormat="1" ht="12.75"/>
    <row r="492" s="28" customFormat="1" ht="12.75"/>
    <row r="493" s="28" customFormat="1" ht="12.75"/>
    <row r="494" s="28" customFormat="1" ht="12.75"/>
    <row r="495" s="28" customFormat="1" ht="12.75"/>
    <row r="496" s="28" customFormat="1" ht="12.75"/>
    <row r="497" s="28" customFormat="1" ht="12.75"/>
  </sheetData>
  <sheetProtection sheet="1" objects="1" scenarios="1"/>
  <mergeCells count="11">
    <mergeCell ref="O80:S80"/>
    <mergeCell ref="O82:S82"/>
    <mergeCell ref="O83:S83"/>
    <mergeCell ref="A92:F92"/>
    <mergeCell ref="A102:F102"/>
    <mergeCell ref="A137:I137"/>
    <mergeCell ref="A55:F55"/>
    <mergeCell ref="A72:I72"/>
    <mergeCell ref="Q88:S88"/>
    <mergeCell ref="O90:S90"/>
    <mergeCell ref="O91:S91"/>
  </mergeCells>
  <printOptions/>
  <pageMargins left="0.75" right="0.75" top="1" bottom="1" header="0.5" footer="0.5"/>
  <pageSetup horizontalDpi="600" verticalDpi="600" orientation="portrait" scale="75" r:id="rId1"/>
  <rowBreaks count="2" manualBreakCount="2">
    <brk id="54" max="255" man="1"/>
    <brk id="101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V395"/>
  <sheetViews>
    <sheetView zoomScale="75" zoomScaleNormal="75" zoomScaleSheetLayoutView="90" zoomScalePageLayoutView="0" workbookViewId="0" topLeftCell="A2">
      <selection activeCell="Q42" sqref="Q42"/>
    </sheetView>
  </sheetViews>
  <sheetFormatPr defaultColWidth="9.140625" defaultRowHeight="12.75"/>
  <cols>
    <col min="1" max="1" width="3.8515625" style="9" customWidth="1"/>
    <col min="2" max="3" width="11.8515625" style="9" customWidth="1"/>
    <col min="4" max="4" width="11.8515625" style="159" customWidth="1"/>
    <col min="5" max="7" width="11.8515625" style="9" customWidth="1"/>
    <col min="8" max="8" width="11.8515625" style="159" customWidth="1"/>
    <col min="9" max="10" width="11.8515625" style="9" customWidth="1"/>
    <col min="11" max="11" width="11.8515625" style="159" customWidth="1"/>
    <col min="12" max="16" width="9.140625" style="9" customWidth="1"/>
    <col min="17" max="17" width="12.140625" style="9" customWidth="1"/>
    <col min="18" max="18" width="11.28125" style="9" customWidth="1"/>
    <col min="19" max="19" width="10.28125" style="9" bestFit="1" customWidth="1"/>
    <col min="20" max="20" width="11.28125" style="9" bestFit="1" customWidth="1"/>
    <col min="21" max="21" width="11.00390625" style="9" customWidth="1"/>
    <col min="22" max="22" width="13.140625" style="9" customWidth="1"/>
    <col min="23" max="23" width="9.8515625" style="9" customWidth="1"/>
    <col min="24" max="16384" width="9.140625" style="9" customWidth="1"/>
  </cols>
  <sheetData>
    <row r="1" spans="1:11" ht="15.75">
      <c r="A1" s="197"/>
      <c r="B1" s="190"/>
      <c r="C1" s="190"/>
      <c r="D1" s="190"/>
      <c r="E1" s="190"/>
      <c r="F1" s="191"/>
      <c r="G1" s="189"/>
      <c r="I1" s="171"/>
      <c r="J1" s="171"/>
      <c r="K1" s="171"/>
    </row>
    <row r="2" spans="1:11" ht="15">
      <c r="A2" s="171"/>
      <c r="B2" s="171"/>
      <c r="C2" s="171"/>
      <c r="D2" s="171"/>
      <c r="E2" s="171"/>
      <c r="F2" s="171"/>
      <c r="G2" s="171"/>
      <c r="I2" s="171"/>
      <c r="J2" s="171"/>
      <c r="K2" s="171"/>
    </row>
    <row r="3" spans="1:22" ht="15">
      <c r="A3" s="171"/>
      <c r="B3" s="171"/>
      <c r="C3" s="171"/>
      <c r="E3" s="172"/>
      <c r="F3" s="182"/>
      <c r="G3" s="171"/>
      <c r="I3" s="171"/>
      <c r="J3" s="171"/>
      <c r="K3" s="171"/>
      <c r="M3" s="32"/>
      <c r="N3" s="32"/>
      <c r="O3" s="32"/>
      <c r="P3" s="32"/>
      <c r="Q3" s="32"/>
      <c r="R3" s="18"/>
      <c r="S3" s="60"/>
      <c r="T3" s="21"/>
      <c r="U3" s="17"/>
      <c r="V3" s="63"/>
    </row>
    <row r="4" spans="1:22" ht="15.75">
      <c r="A4" s="171"/>
      <c r="B4" s="171"/>
      <c r="C4" s="171"/>
      <c r="E4" s="172"/>
      <c r="F4" s="172"/>
      <c r="G4" s="171"/>
      <c r="I4" s="178"/>
      <c r="J4" s="204"/>
      <c r="K4" s="171"/>
      <c r="M4" s="32"/>
      <c r="N4" s="32"/>
      <c r="O4" s="18"/>
      <c r="P4" s="18"/>
      <c r="Q4" s="18"/>
      <c r="R4" s="18"/>
      <c r="S4" s="60">
        <f>J4</f>
        <v>0</v>
      </c>
      <c r="T4" s="21" t="s">
        <v>59</v>
      </c>
      <c r="U4" s="158"/>
      <c r="V4" s="63">
        <f aca="true" t="shared" si="0" ref="V4:V32">S4*U4</f>
        <v>0</v>
      </c>
    </row>
    <row r="5" spans="1:22" ht="15.75">
      <c r="A5" s="171"/>
      <c r="B5" s="171"/>
      <c r="C5" s="171"/>
      <c r="D5" s="171"/>
      <c r="E5" s="171"/>
      <c r="F5" s="171"/>
      <c r="G5" s="171"/>
      <c r="I5" s="195"/>
      <c r="J5" s="171"/>
      <c r="M5" s="32"/>
      <c r="N5" s="32"/>
      <c r="O5" s="32"/>
      <c r="P5" s="18"/>
      <c r="Q5" s="18"/>
      <c r="R5" s="18"/>
      <c r="S5" s="60">
        <f>J11</f>
        <v>0</v>
      </c>
      <c r="T5" s="21" t="s">
        <v>117</v>
      </c>
      <c r="U5" s="158"/>
      <c r="V5" s="63">
        <f t="shared" si="0"/>
        <v>0</v>
      </c>
    </row>
    <row r="6" spans="1:22" ht="15.75">
      <c r="A6" s="171"/>
      <c r="B6" s="171"/>
      <c r="C6" s="171"/>
      <c r="D6" s="171"/>
      <c r="E6" s="171"/>
      <c r="F6" s="171"/>
      <c r="G6" s="171"/>
      <c r="I6" s="221"/>
      <c r="J6" s="195"/>
      <c r="K6" s="171"/>
      <c r="L6" s="181"/>
      <c r="M6" s="32"/>
      <c r="N6" s="32"/>
      <c r="O6" s="32"/>
      <c r="P6" s="18"/>
      <c r="Q6" s="18"/>
      <c r="R6" s="18"/>
      <c r="S6" s="60">
        <f>J18</f>
        <v>0</v>
      </c>
      <c r="T6" s="21" t="s">
        <v>61</v>
      </c>
      <c r="U6" s="158"/>
      <c r="V6" s="63">
        <f t="shared" si="0"/>
        <v>0</v>
      </c>
    </row>
    <row r="7" spans="1:22" ht="15.75">
      <c r="A7" s="171"/>
      <c r="B7" s="171"/>
      <c r="C7" s="171"/>
      <c r="D7" s="171"/>
      <c r="E7" s="171"/>
      <c r="F7" s="171"/>
      <c r="G7" s="171"/>
      <c r="I7" s="221"/>
      <c r="J7" s="195"/>
      <c r="K7" s="171"/>
      <c r="L7" s="181"/>
      <c r="M7" s="32"/>
      <c r="N7" s="32"/>
      <c r="O7" s="32"/>
      <c r="P7" s="18"/>
      <c r="Q7" s="18"/>
      <c r="R7" s="18"/>
      <c r="S7" s="60">
        <f>J25</f>
        <v>0</v>
      </c>
      <c r="T7" s="21" t="s">
        <v>61</v>
      </c>
      <c r="U7" s="158"/>
      <c r="V7" s="63">
        <f t="shared" si="0"/>
        <v>0</v>
      </c>
    </row>
    <row r="8" spans="1:22" ht="15.75">
      <c r="A8" s="823"/>
      <c r="B8" s="824"/>
      <c r="C8" s="824"/>
      <c r="D8" s="824"/>
      <c r="E8" s="824"/>
      <c r="F8" s="825"/>
      <c r="G8" s="171"/>
      <c r="I8" s="172"/>
      <c r="J8" s="171"/>
      <c r="K8" s="171"/>
      <c r="M8" s="32"/>
      <c r="N8" s="32"/>
      <c r="O8" s="18"/>
      <c r="P8" s="18"/>
      <c r="Q8" s="18"/>
      <c r="R8" s="18"/>
      <c r="S8" s="60">
        <f>J32</f>
        <v>0</v>
      </c>
      <c r="T8" s="21" t="s">
        <v>61</v>
      </c>
      <c r="U8" s="158"/>
      <c r="V8" s="63">
        <f t="shared" si="0"/>
        <v>0</v>
      </c>
    </row>
    <row r="9" spans="1:22" ht="15">
      <c r="A9" s="171"/>
      <c r="B9" s="171"/>
      <c r="C9" s="171"/>
      <c r="D9" s="171"/>
      <c r="E9" s="171"/>
      <c r="F9" s="171"/>
      <c r="G9" s="171"/>
      <c r="I9" s="172"/>
      <c r="J9" s="171"/>
      <c r="K9" s="171"/>
      <c r="M9" s="32"/>
      <c r="N9" s="32"/>
      <c r="O9" s="32"/>
      <c r="P9" s="32"/>
      <c r="Q9" s="32"/>
      <c r="R9" s="18"/>
      <c r="S9" s="60">
        <f>J39</f>
        <v>0</v>
      </c>
      <c r="T9" s="21" t="s">
        <v>61</v>
      </c>
      <c r="U9" s="158"/>
      <c r="V9" s="63">
        <f t="shared" si="0"/>
        <v>0</v>
      </c>
    </row>
    <row r="10" spans="1:22" ht="15">
      <c r="A10" s="171"/>
      <c r="B10" s="171"/>
      <c r="C10" s="171"/>
      <c r="D10" s="171"/>
      <c r="E10" s="172"/>
      <c r="F10" s="172"/>
      <c r="G10" s="171"/>
      <c r="I10" s="172"/>
      <c r="J10" s="171"/>
      <c r="K10" s="171"/>
      <c r="M10" s="32"/>
      <c r="N10" s="32"/>
      <c r="O10" s="18"/>
      <c r="P10" s="18"/>
      <c r="Q10" s="18"/>
      <c r="R10" s="18"/>
      <c r="S10" s="60">
        <f>J46</f>
        <v>0</v>
      </c>
      <c r="T10" s="21" t="s">
        <v>61</v>
      </c>
      <c r="U10" s="158"/>
      <c r="V10" s="63">
        <f t="shared" si="0"/>
        <v>0</v>
      </c>
    </row>
    <row r="11" spans="1:22" ht="15.75">
      <c r="A11" s="171"/>
      <c r="B11" s="171"/>
      <c r="C11" s="171"/>
      <c r="D11" s="171"/>
      <c r="E11" s="172"/>
      <c r="F11" s="172"/>
      <c r="G11" s="171"/>
      <c r="I11" s="218"/>
      <c r="J11" s="214"/>
      <c r="K11" s="171"/>
      <c r="M11" s="32"/>
      <c r="N11" s="32"/>
      <c r="O11" s="32"/>
      <c r="P11" s="32"/>
      <c r="Q11" s="32"/>
      <c r="R11" s="18"/>
      <c r="S11" s="60">
        <f>J53</f>
        <v>0</v>
      </c>
      <c r="T11" s="21" t="s">
        <v>61</v>
      </c>
      <c r="U11" s="158"/>
      <c r="V11" s="63">
        <f t="shared" si="0"/>
        <v>0</v>
      </c>
    </row>
    <row r="12" spans="1:22" ht="15.75">
      <c r="A12" s="171"/>
      <c r="B12" s="171"/>
      <c r="C12" s="171"/>
      <c r="D12" s="171"/>
      <c r="E12" s="171"/>
      <c r="F12" s="171"/>
      <c r="G12" s="171"/>
      <c r="I12" s="221"/>
      <c r="J12" s="219"/>
      <c r="K12" s="171"/>
      <c r="M12" s="32"/>
      <c r="N12" s="32"/>
      <c r="O12" s="32"/>
      <c r="P12" s="32"/>
      <c r="Q12" s="18"/>
      <c r="R12" s="18"/>
      <c r="S12" s="60">
        <f>J60</f>
        <v>0</v>
      </c>
      <c r="T12" s="21" t="s">
        <v>61</v>
      </c>
      <c r="U12" s="158"/>
      <c r="V12" s="63">
        <f t="shared" si="0"/>
        <v>0</v>
      </c>
    </row>
    <row r="13" spans="1:22" ht="15.75">
      <c r="A13" s="171"/>
      <c r="B13" s="171"/>
      <c r="C13" s="171"/>
      <c r="D13" s="171"/>
      <c r="E13" s="171"/>
      <c r="F13" s="171"/>
      <c r="G13" s="171"/>
      <c r="I13" s="221"/>
      <c r="J13" s="219"/>
      <c r="K13" s="171"/>
      <c r="M13" s="32"/>
      <c r="N13" s="32"/>
      <c r="O13" s="32"/>
      <c r="P13" s="32"/>
      <c r="Q13" s="18"/>
      <c r="R13" s="18"/>
      <c r="S13" s="60">
        <f>J67</f>
        <v>0</v>
      </c>
      <c r="T13" s="21" t="s">
        <v>61</v>
      </c>
      <c r="U13" s="158"/>
      <c r="V13" s="63">
        <f t="shared" si="0"/>
        <v>0</v>
      </c>
    </row>
    <row r="14" spans="1:22" ht="15">
      <c r="A14" s="171"/>
      <c r="B14" s="171"/>
      <c r="C14" s="171"/>
      <c r="D14" s="171"/>
      <c r="E14" s="171"/>
      <c r="F14" s="171"/>
      <c r="G14" s="171"/>
      <c r="I14" s="172"/>
      <c r="J14" s="210"/>
      <c r="K14" s="171"/>
      <c r="M14" s="32"/>
      <c r="N14" s="32"/>
      <c r="O14" s="18"/>
      <c r="P14" s="18"/>
      <c r="Q14" s="18"/>
      <c r="R14" s="18"/>
      <c r="S14" s="60">
        <f>J74</f>
        <v>0</v>
      </c>
      <c r="T14" s="21" t="s">
        <v>61</v>
      </c>
      <c r="U14" s="158"/>
      <c r="V14" s="63">
        <f t="shared" si="0"/>
        <v>0</v>
      </c>
    </row>
    <row r="15" spans="1:22" ht="15.75">
      <c r="A15" s="197"/>
      <c r="B15" s="190"/>
      <c r="C15" s="190"/>
      <c r="D15" s="190"/>
      <c r="E15" s="190"/>
      <c r="F15" s="191"/>
      <c r="G15" s="189"/>
      <c r="I15" s="172"/>
      <c r="J15" s="210"/>
      <c r="K15" s="171"/>
      <c r="L15" s="181"/>
      <c r="M15" s="32"/>
      <c r="N15" s="32"/>
      <c r="O15" s="32"/>
      <c r="P15" s="32"/>
      <c r="Q15" s="18"/>
      <c r="R15" s="18"/>
      <c r="S15" s="60">
        <f>J81</f>
        <v>0</v>
      </c>
      <c r="T15" s="21" t="s">
        <v>61</v>
      </c>
      <c r="U15" s="158"/>
      <c r="V15" s="63">
        <f t="shared" si="0"/>
        <v>0</v>
      </c>
    </row>
    <row r="16" spans="1:22" ht="15">
      <c r="A16" s="171"/>
      <c r="B16" s="171"/>
      <c r="C16" s="171"/>
      <c r="D16" s="171"/>
      <c r="E16" s="171"/>
      <c r="F16" s="171"/>
      <c r="G16" s="171"/>
      <c r="I16" s="172"/>
      <c r="J16" s="210"/>
      <c r="K16" s="171"/>
      <c r="M16" s="32"/>
      <c r="N16" s="32"/>
      <c r="O16" s="32"/>
      <c r="P16" s="32"/>
      <c r="Q16" s="32"/>
      <c r="R16" s="18"/>
      <c r="S16" s="60">
        <f>J88</f>
        <v>0</v>
      </c>
      <c r="T16" s="21" t="s">
        <v>61</v>
      </c>
      <c r="U16" s="158"/>
      <c r="V16" s="63">
        <f t="shared" si="0"/>
        <v>0</v>
      </c>
    </row>
    <row r="17" spans="1:22" ht="15">
      <c r="A17" s="171"/>
      <c r="B17" s="171"/>
      <c r="C17" s="171"/>
      <c r="D17" s="171"/>
      <c r="E17" s="172"/>
      <c r="F17" s="172"/>
      <c r="G17" s="171"/>
      <c r="I17" s="172"/>
      <c r="J17" s="210"/>
      <c r="K17" s="171"/>
      <c r="M17" s="32"/>
      <c r="N17" s="32"/>
      <c r="O17" s="32"/>
      <c r="P17" s="32"/>
      <c r="Q17" s="32"/>
      <c r="R17" s="32"/>
      <c r="S17" s="65">
        <f>J95</f>
        <v>0</v>
      </c>
      <c r="T17" s="21" t="s">
        <v>61</v>
      </c>
      <c r="U17" s="158"/>
      <c r="V17" s="63">
        <f t="shared" si="0"/>
        <v>0</v>
      </c>
    </row>
    <row r="18" spans="1:22" ht="15.75">
      <c r="A18" s="171"/>
      <c r="B18" s="171"/>
      <c r="C18" s="171"/>
      <c r="D18" s="171"/>
      <c r="E18" s="172"/>
      <c r="F18" s="172"/>
      <c r="G18" s="171"/>
      <c r="I18" s="218"/>
      <c r="J18" s="214"/>
      <c r="K18" s="171"/>
      <c r="M18" s="32"/>
      <c r="N18" s="32"/>
      <c r="O18" s="32"/>
      <c r="P18" s="18"/>
      <c r="Q18" s="18"/>
      <c r="R18" s="18"/>
      <c r="S18" s="60">
        <f>J102</f>
        <v>0</v>
      </c>
      <c r="T18" s="21" t="s">
        <v>61</v>
      </c>
      <c r="U18" s="158"/>
      <c r="V18" s="63">
        <f t="shared" si="0"/>
        <v>0</v>
      </c>
    </row>
    <row r="19" spans="1:22" ht="15.75">
      <c r="A19" s="171"/>
      <c r="B19" s="171"/>
      <c r="C19" s="171"/>
      <c r="D19" s="171"/>
      <c r="E19" s="171"/>
      <c r="F19" s="171"/>
      <c r="G19" s="171"/>
      <c r="I19" s="221"/>
      <c r="J19" s="219"/>
      <c r="K19" s="171"/>
      <c r="M19" s="32"/>
      <c r="N19" s="32"/>
      <c r="O19" s="32"/>
      <c r="P19" s="32"/>
      <c r="Q19" s="32"/>
      <c r="R19" s="32"/>
      <c r="S19" s="60">
        <f>J110</f>
        <v>0</v>
      </c>
      <c r="T19" s="21" t="s">
        <v>60</v>
      </c>
      <c r="U19" s="158"/>
      <c r="V19" s="63">
        <f t="shared" si="0"/>
        <v>0</v>
      </c>
    </row>
    <row r="20" spans="1:22" ht="15.75">
      <c r="A20" s="171"/>
      <c r="B20" s="171"/>
      <c r="C20" s="171"/>
      <c r="D20" s="171"/>
      <c r="E20" s="171"/>
      <c r="F20" s="171"/>
      <c r="G20" s="171"/>
      <c r="I20" s="221"/>
      <c r="J20" s="219"/>
      <c r="K20" s="171"/>
      <c r="M20" s="32"/>
      <c r="N20" s="32"/>
      <c r="O20" s="18"/>
      <c r="P20" s="18"/>
      <c r="Q20" s="18"/>
      <c r="R20" s="18"/>
      <c r="S20" s="60">
        <f>J117</f>
        <v>0</v>
      </c>
      <c r="T20" s="21" t="s">
        <v>61</v>
      </c>
      <c r="U20" s="158"/>
      <c r="V20" s="63">
        <f t="shared" si="0"/>
        <v>0</v>
      </c>
    </row>
    <row r="21" spans="1:22" ht="15">
      <c r="A21" s="171"/>
      <c r="B21" s="171"/>
      <c r="C21" s="171"/>
      <c r="D21" s="171"/>
      <c r="E21" s="171"/>
      <c r="F21" s="171"/>
      <c r="G21" s="171"/>
      <c r="I21" s="172"/>
      <c r="J21" s="210"/>
      <c r="K21" s="171"/>
      <c r="L21" s="181"/>
      <c r="M21" s="32"/>
      <c r="N21" s="32"/>
      <c r="O21" s="32"/>
      <c r="P21" s="32"/>
      <c r="Q21" s="18"/>
      <c r="R21" s="18"/>
      <c r="S21" s="60">
        <f>J124</f>
        <v>0</v>
      </c>
      <c r="T21" s="21" t="s">
        <v>61</v>
      </c>
      <c r="U21" s="158"/>
      <c r="V21" s="63">
        <f t="shared" si="0"/>
        <v>0</v>
      </c>
    </row>
    <row r="22" spans="1:22" ht="15.75">
      <c r="A22" s="197"/>
      <c r="B22" s="190"/>
      <c r="C22" s="190"/>
      <c r="D22" s="190"/>
      <c r="E22" s="190"/>
      <c r="F22" s="191"/>
      <c r="G22" s="189"/>
      <c r="I22" s="172"/>
      <c r="J22" s="210"/>
      <c r="K22" s="171"/>
      <c r="L22" s="181"/>
      <c r="M22" s="32"/>
      <c r="N22" s="32"/>
      <c r="O22" s="32"/>
      <c r="P22" s="32"/>
      <c r="Q22" s="32"/>
      <c r="R22" s="18"/>
      <c r="S22" s="60">
        <f>J131</f>
        <v>0</v>
      </c>
      <c r="T22" s="21" t="s">
        <v>61</v>
      </c>
      <c r="U22" s="158"/>
      <c r="V22" s="63">
        <f t="shared" si="0"/>
        <v>0</v>
      </c>
    </row>
    <row r="23" spans="1:22" ht="15">
      <c r="A23" s="171"/>
      <c r="B23" s="171"/>
      <c r="C23" s="171"/>
      <c r="D23" s="171"/>
      <c r="E23" s="171"/>
      <c r="F23" s="171"/>
      <c r="G23" s="171"/>
      <c r="I23" s="172"/>
      <c r="J23" s="210"/>
      <c r="K23" s="171"/>
      <c r="L23" s="181"/>
      <c r="M23" s="32"/>
      <c r="N23" s="32"/>
      <c r="O23" s="32"/>
      <c r="P23" s="32"/>
      <c r="Q23" s="32"/>
      <c r="R23" s="18"/>
      <c r="S23" s="60">
        <f>J138</f>
        <v>0</v>
      </c>
      <c r="T23" s="21" t="s">
        <v>61</v>
      </c>
      <c r="U23" s="158"/>
      <c r="V23" s="63">
        <f t="shared" si="0"/>
        <v>0</v>
      </c>
    </row>
    <row r="24" spans="1:22" ht="15">
      <c r="A24" s="171"/>
      <c r="B24" s="171"/>
      <c r="C24" s="171"/>
      <c r="D24" s="171"/>
      <c r="E24" s="172"/>
      <c r="F24" s="172"/>
      <c r="G24" s="171"/>
      <c r="I24" s="172"/>
      <c r="J24" s="210"/>
      <c r="K24" s="171"/>
      <c r="L24" s="181"/>
      <c r="M24" s="32"/>
      <c r="N24" s="32"/>
      <c r="O24" s="32"/>
      <c r="P24" s="32"/>
      <c r="Q24" s="32"/>
      <c r="R24" s="18"/>
      <c r="S24" s="60">
        <f>J145</f>
        <v>0</v>
      </c>
      <c r="T24" s="21" t="s">
        <v>61</v>
      </c>
      <c r="U24" s="158"/>
      <c r="V24" s="63">
        <f t="shared" si="0"/>
        <v>0</v>
      </c>
    </row>
    <row r="25" spans="1:22" ht="15.75">
      <c r="A25" s="171"/>
      <c r="B25" s="171"/>
      <c r="C25" s="171"/>
      <c r="D25" s="171"/>
      <c r="E25" s="172"/>
      <c r="F25" s="172"/>
      <c r="G25" s="171"/>
      <c r="I25" s="218"/>
      <c r="J25" s="214"/>
      <c r="K25" s="171"/>
      <c r="L25" s="181"/>
      <c r="M25" s="32"/>
      <c r="N25" s="32"/>
      <c r="O25" s="32"/>
      <c r="P25" s="18"/>
      <c r="Q25" s="18"/>
      <c r="R25" s="18"/>
      <c r="S25" s="60">
        <f>J155</f>
        <v>0</v>
      </c>
      <c r="T25" s="21" t="s">
        <v>118</v>
      </c>
      <c r="U25" s="158"/>
      <c r="V25" s="63">
        <f t="shared" si="0"/>
        <v>0</v>
      </c>
    </row>
    <row r="26" spans="1:22" ht="15.75">
      <c r="A26" s="171"/>
      <c r="B26" s="171"/>
      <c r="C26" s="171"/>
      <c r="D26" s="171"/>
      <c r="E26" s="171"/>
      <c r="F26" s="171"/>
      <c r="G26" s="171"/>
      <c r="I26" s="221"/>
      <c r="J26" s="219"/>
      <c r="K26" s="171"/>
      <c r="L26" s="181"/>
      <c r="M26" s="32"/>
      <c r="N26" s="32"/>
      <c r="O26" s="32"/>
      <c r="P26" s="18"/>
      <c r="Q26" s="18"/>
      <c r="R26" s="18"/>
      <c r="S26" s="60">
        <f>J166</f>
        <v>0</v>
      </c>
      <c r="T26" s="21" t="s">
        <v>118</v>
      </c>
      <c r="U26" s="158"/>
      <c r="V26" s="63">
        <f t="shared" si="0"/>
        <v>0</v>
      </c>
    </row>
    <row r="27" spans="1:22" ht="15.75">
      <c r="A27" s="171"/>
      <c r="B27" s="171"/>
      <c r="C27" s="171"/>
      <c r="D27" s="171"/>
      <c r="E27" s="171"/>
      <c r="F27" s="171"/>
      <c r="G27" s="171"/>
      <c r="I27" s="221"/>
      <c r="J27" s="219"/>
      <c r="K27" s="171"/>
      <c r="L27" s="181"/>
      <c r="M27" s="32"/>
      <c r="N27" s="32"/>
      <c r="O27" s="32"/>
      <c r="P27" s="18"/>
      <c r="Q27" s="18"/>
      <c r="R27" s="18"/>
      <c r="S27" s="60">
        <f>J177</f>
        <v>0</v>
      </c>
      <c r="T27" s="21" t="s">
        <v>118</v>
      </c>
      <c r="U27" s="158"/>
      <c r="V27" s="63">
        <f t="shared" si="0"/>
        <v>0</v>
      </c>
    </row>
    <row r="28" spans="1:22" ht="15">
      <c r="A28" s="171"/>
      <c r="B28" s="171"/>
      <c r="C28" s="171"/>
      <c r="D28" s="171"/>
      <c r="E28" s="171"/>
      <c r="F28" s="171"/>
      <c r="G28" s="171"/>
      <c r="I28" s="172"/>
      <c r="J28" s="210"/>
      <c r="K28" s="171"/>
      <c r="M28" s="32"/>
      <c r="N28" s="32"/>
      <c r="O28" s="32"/>
      <c r="P28" s="18"/>
      <c r="Q28" s="18"/>
      <c r="R28" s="18"/>
      <c r="S28" s="60">
        <f>J187</f>
        <v>0</v>
      </c>
      <c r="T28" s="21" t="s">
        <v>118</v>
      </c>
      <c r="U28" s="158"/>
      <c r="V28" s="63">
        <f t="shared" si="0"/>
        <v>0</v>
      </c>
    </row>
    <row r="29" spans="1:22" ht="15.75">
      <c r="A29" s="823"/>
      <c r="B29" s="824"/>
      <c r="C29" s="824"/>
      <c r="D29" s="824"/>
      <c r="E29" s="824"/>
      <c r="F29" s="825"/>
      <c r="G29" s="171"/>
      <c r="I29" s="172"/>
      <c r="J29" s="210"/>
      <c r="K29" s="171"/>
      <c r="M29" s="32"/>
      <c r="N29" s="32"/>
      <c r="O29" s="32"/>
      <c r="P29" s="32"/>
      <c r="Q29" s="18"/>
      <c r="R29" s="18"/>
      <c r="S29" s="60">
        <f>J199</f>
        <v>0</v>
      </c>
      <c r="T29" s="21" t="s">
        <v>118</v>
      </c>
      <c r="U29" s="158"/>
      <c r="V29" s="63">
        <f t="shared" si="0"/>
        <v>0</v>
      </c>
    </row>
    <row r="30" spans="1:22" ht="15">
      <c r="A30" s="171"/>
      <c r="B30" s="171"/>
      <c r="C30" s="171"/>
      <c r="D30" s="171"/>
      <c r="E30" s="171"/>
      <c r="F30" s="171"/>
      <c r="G30" s="171"/>
      <c r="I30" s="172"/>
      <c r="J30" s="210"/>
      <c r="K30" s="171"/>
      <c r="M30" s="32"/>
      <c r="N30" s="32"/>
      <c r="O30" s="32"/>
      <c r="P30" s="18"/>
      <c r="Q30" s="18"/>
      <c r="R30" s="18"/>
      <c r="S30" s="60">
        <f>J210</f>
        <v>0</v>
      </c>
      <c r="T30" s="21" t="s">
        <v>118</v>
      </c>
      <c r="U30" s="158"/>
      <c r="V30" s="63">
        <f t="shared" si="0"/>
        <v>0</v>
      </c>
    </row>
    <row r="31" spans="1:22" ht="15">
      <c r="A31" s="171"/>
      <c r="B31" s="171"/>
      <c r="C31" s="171"/>
      <c r="D31" s="171"/>
      <c r="E31" s="172"/>
      <c r="F31" s="172"/>
      <c r="G31" s="171"/>
      <c r="I31" s="172"/>
      <c r="J31" s="210"/>
      <c r="K31" s="171"/>
      <c r="M31" s="32"/>
      <c r="N31" s="32"/>
      <c r="O31" s="32"/>
      <c r="P31" s="18"/>
      <c r="Q31" s="18"/>
      <c r="R31" s="18"/>
      <c r="S31" s="60">
        <f>J221</f>
        <v>0</v>
      </c>
      <c r="T31" s="21" t="s">
        <v>118</v>
      </c>
      <c r="U31" s="158"/>
      <c r="V31" s="63">
        <f t="shared" si="0"/>
        <v>0</v>
      </c>
    </row>
    <row r="32" spans="1:22" ht="15.75">
      <c r="A32" s="171"/>
      <c r="B32" s="171"/>
      <c r="C32" s="171"/>
      <c r="D32" s="171"/>
      <c r="E32" s="172"/>
      <c r="F32" s="172"/>
      <c r="G32" s="171"/>
      <c r="I32" s="218"/>
      <c r="J32" s="214"/>
      <c r="K32" s="171"/>
      <c r="M32" s="32"/>
      <c r="N32" s="32"/>
      <c r="O32" s="32"/>
      <c r="P32" s="18"/>
      <c r="Q32" s="18"/>
      <c r="R32" s="18"/>
      <c r="S32" s="60">
        <f>J234</f>
        <v>0</v>
      </c>
      <c r="T32" s="21" t="s">
        <v>110</v>
      </c>
      <c r="U32" s="226"/>
      <c r="V32" s="63">
        <f t="shared" si="0"/>
        <v>0</v>
      </c>
    </row>
    <row r="33" spans="1:10" ht="15">
      <c r="A33" s="171"/>
      <c r="B33" s="171"/>
      <c r="C33" s="171"/>
      <c r="D33" s="171"/>
      <c r="E33" s="171"/>
      <c r="F33" s="171"/>
      <c r="G33" s="171"/>
      <c r="H33" s="172"/>
      <c r="I33" s="210"/>
      <c r="J33" s="171"/>
    </row>
    <row r="34" spans="1:22" ht="15">
      <c r="A34" s="171"/>
      <c r="B34" s="171"/>
      <c r="C34" s="171"/>
      <c r="D34" s="171"/>
      <c r="E34" s="171"/>
      <c r="F34" s="171"/>
      <c r="G34" s="171"/>
      <c r="H34" s="172"/>
      <c r="I34" s="210"/>
      <c r="J34" s="171"/>
      <c r="U34" s="158" t="s">
        <v>116</v>
      </c>
      <c r="V34" s="157">
        <f>SUM(V4:V32)</f>
        <v>0</v>
      </c>
    </row>
    <row r="35" spans="1:10" ht="15">
      <c r="A35" s="171"/>
      <c r="B35" s="171"/>
      <c r="C35" s="171"/>
      <c r="D35" s="171"/>
      <c r="E35" s="171"/>
      <c r="F35" s="171"/>
      <c r="G35" s="171"/>
      <c r="H35" s="172"/>
      <c r="I35" s="210"/>
      <c r="J35" s="171"/>
    </row>
    <row r="36" spans="1:10" ht="15.75">
      <c r="A36" s="197"/>
      <c r="B36" s="190"/>
      <c r="C36" s="190"/>
      <c r="D36" s="190"/>
      <c r="E36" s="190"/>
      <c r="F36" s="191"/>
      <c r="G36" s="189"/>
      <c r="H36" s="221"/>
      <c r="I36" s="210"/>
      <c r="J36" s="171"/>
    </row>
    <row r="37" spans="1:10" ht="15">
      <c r="A37" s="171"/>
      <c r="B37" s="171"/>
      <c r="C37" s="171"/>
      <c r="D37" s="171"/>
      <c r="E37" s="171"/>
      <c r="F37" s="171"/>
      <c r="G37" s="171"/>
      <c r="H37" s="172"/>
      <c r="I37" s="210"/>
      <c r="J37" s="171"/>
    </row>
    <row r="38" spans="1:10" ht="15">
      <c r="A38" s="171"/>
      <c r="B38" s="171"/>
      <c r="C38" s="171"/>
      <c r="D38" s="171"/>
      <c r="E38" s="172"/>
      <c r="F38" s="172"/>
      <c r="G38" s="171"/>
      <c r="H38" s="172"/>
      <c r="I38" s="210"/>
      <c r="J38" s="171"/>
    </row>
    <row r="39" spans="1:11" ht="15.75">
      <c r="A39" s="171"/>
      <c r="B39" s="171"/>
      <c r="C39" s="171"/>
      <c r="D39" s="171"/>
      <c r="E39" s="172"/>
      <c r="F39" s="172"/>
      <c r="G39" s="171"/>
      <c r="I39" s="218"/>
      <c r="J39" s="214"/>
      <c r="K39" s="171"/>
    </row>
    <row r="40" spans="1:11" ht="15.75">
      <c r="A40" s="171"/>
      <c r="B40" s="171"/>
      <c r="C40" s="171"/>
      <c r="D40" s="171"/>
      <c r="E40" s="171"/>
      <c r="F40" s="171"/>
      <c r="G40" s="171"/>
      <c r="I40" s="221"/>
      <c r="J40" s="219"/>
      <c r="K40" s="171"/>
    </row>
    <row r="41" spans="1:11" ht="15.75">
      <c r="A41" s="171"/>
      <c r="B41" s="171"/>
      <c r="C41" s="171"/>
      <c r="D41" s="171"/>
      <c r="E41" s="171"/>
      <c r="F41" s="171"/>
      <c r="G41" s="171"/>
      <c r="I41" s="221"/>
      <c r="J41" s="219"/>
      <c r="K41" s="171"/>
    </row>
    <row r="42" spans="1:11" ht="15">
      <c r="A42" s="171"/>
      <c r="B42" s="171"/>
      <c r="C42" s="171"/>
      <c r="D42" s="171"/>
      <c r="E42" s="171"/>
      <c r="F42" s="171"/>
      <c r="G42" s="171"/>
      <c r="I42" s="172"/>
      <c r="J42" s="210"/>
      <c r="K42" s="171"/>
    </row>
    <row r="43" spans="1:11" ht="15.75">
      <c r="A43" s="823"/>
      <c r="B43" s="824"/>
      <c r="C43" s="824"/>
      <c r="D43" s="824"/>
      <c r="E43" s="824"/>
      <c r="F43" s="825"/>
      <c r="G43" s="171"/>
      <c r="I43" s="172"/>
      <c r="J43" s="210"/>
      <c r="K43" s="171"/>
    </row>
    <row r="44" spans="1:11" ht="15">
      <c r="A44" s="171"/>
      <c r="B44" s="171"/>
      <c r="C44" s="171"/>
      <c r="D44" s="171"/>
      <c r="E44" s="171"/>
      <c r="F44" s="171"/>
      <c r="G44" s="171"/>
      <c r="I44" s="172"/>
      <c r="J44" s="210"/>
      <c r="K44" s="171"/>
    </row>
    <row r="45" spans="1:11" ht="15">
      <c r="A45" s="171"/>
      <c r="B45" s="171"/>
      <c r="C45" s="171"/>
      <c r="D45" s="171"/>
      <c r="E45" s="172"/>
      <c r="F45" s="172"/>
      <c r="G45" s="171"/>
      <c r="I45" s="172"/>
      <c r="J45" s="210"/>
      <c r="K45" s="171"/>
    </row>
    <row r="46" spans="1:11" ht="15.75">
      <c r="A46" s="171"/>
      <c r="B46" s="171"/>
      <c r="C46" s="171"/>
      <c r="D46" s="171"/>
      <c r="E46" s="172"/>
      <c r="F46" s="172"/>
      <c r="G46" s="171"/>
      <c r="I46" s="218"/>
      <c r="J46" s="214"/>
      <c r="K46" s="171"/>
    </row>
    <row r="47" spans="1:11" ht="15">
      <c r="A47" s="171"/>
      <c r="B47" s="171"/>
      <c r="C47" s="171"/>
      <c r="D47" s="171"/>
      <c r="E47" s="171"/>
      <c r="F47" s="171"/>
      <c r="G47" s="171"/>
      <c r="I47" s="172"/>
      <c r="J47" s="210"/>
      <c r="K47" s="171"/>
    </row>
    <row r="48" spans="1:11" ht="15">
      <c r="A48" s="171"/>
      <c r="B48" s="171"/>
      <c r="C48" s="171"/>
      <c r="D48" s="171"/>
      <c r="E48" s="171"/>
      <c r="F48" s="171"/>
      <c r="G48" s="171"/>
      <c r="I48" s="172"/>
      <c r="J48" s="210"/>
      <c r="K48" s="171"/>
    </row>
    <row r="49" spans="1:11" ht="15">
      <c r="A49" s="171"/>
      <c r="B49" s="171"/>
      <c r="C49" s="171"/>
      <c r="D49" s="171"/>
      <c r="E49" s="171"/>
      <c r="F49" s="171"/>
      <c r="G49" s="171"/>
      <c r="I49" s="172"/>
      <c r="J49" s="210"/>
      <c r="K49" s="171"/>
    </row>
    <row r="50" spans="1:11" ht="15.75">
      <c r="A50" s="197"/>
      <c r="B50" s="190"/>
      <c r="C50" s="190"/>
      <c r="D50" s="190"/>
      <c r="E50" s="190"/>
      <c r="F50" s="191"/>
      <c r="G50" s="189"/>
      <c r="I50" s="172"/>
      <c r="J50" s="210"/>
      <c r="K50" s="171"/>
    </row>
    <row r="51" spans="1:11" ht="15">
      <c r="A51" s="171"/>
      <c r="B51" s="171"/>
      <c r="C51" s="171"/>
      <c r="D51" s="171"/>
      <c r="E51" s="172"/>
      <c r="F51" s="172"/>
      <c r="G51" s="171"/>
      <c r="I51" s="172"/>
      <c r="J51" s="210"/>
      <c r="K51" s="171"/>
    </row>
    <row r="52" spans="1:11" ht="15">
      <c r="A52" s="171"/>
      <c r="B52" s="171"/>
      <c r="C52" s="171"/>
      <c r="D52" s="171"/>
      <c r="E52" s="172"/>
      <c r="F52" s="172"/>
      <c r="G52" s="171"/>
      <c r="I52" s="172"/>
      <c r="J52" s="210"/>
      <c r="K52" s="171"/>
    </row>
    <row r="53" spans="1:11" ht="15.75">
      <c r="A53" s="171"/>
      <c r="B53" s="171"/>
      <c r="C53" s="171"/>
      <c r="D53" s="171"/>
      <c r="E53" s="172"/>
      <c r="F53" s="172"/>
      <c r="G53" s="171"/>
      <c r="I53" s="218"/>
      <c r="J53" s="214"/>
      <c r="K53" s="171"/>
    </row>
    <row r="54" spans="1:11" ht="15.75">
      <c r="A54" s="171"/>
      <c r="B54" s="171"/>
      <c r="C54" s="171"/>
      <c r="D54" s="171"/>
      <c r="E54" s="171"/>
      <c r="F54" s="171"/>
      <c r="G54" s="171"/>
      <c r="I54" s="221"/>
      <c r="J54" s="219"/>
      <c r="K54" s="171"/>
    </row>
    <row r="55" spans="1:11" ht="15.75">
      <c r="A55" s="171"/>
      <c r="B55" s="171"/>
      <c r="C55" s="171"/>
      <c r="D55" s="171"/>
      <c r="E55" s="171"/>
      <c r="F55" s="171"/>
      <c r="G55" s="171"/>
      <c r="I55" s="221"/>
      <c r="J55" s="219"/>
      <c r="K55" s="171"/>
    </row>
    <row r="56" spans="1:11" ht="15">
      <c r="A56" s="171"/>
      <c r="B56" s="171"/>
      <c r="C56" s="171"/>
      <c r="D56" s="171"/>
      <c r="E56" s="171"/>
      <c r="F56" s="171"/>
      <c r="G56" s="171"/>
      <c r="I56" s="172"/>
      <c r="J56" s="210"/>
      <c r="K56" s="171"/>
    </row>
    <row r="57" spans="1:11" ht="15.75">
      <c r="A57" s="197"/>
      <c r="B57" s="190"/>
      <c r="C57" s="190"/>
      <c r="D57" s="190"/>
      <c r="E57" s="190"/>
      <c r="F57" s="191"/>
      <c r="G57" s="189"/>
      <c r="I57" s="172"/>
      <c r="J57" s="210"/>
      <c r="K57" s="171"/>
    </row>
    <row r="58" spans="1:11" ht="15">
      <c r="A58" s="171"/>
      <c r="B58" s="171"/>
      <c r="C58" s="171"/>
      <c r="D58" s="171"/>
      <c r="E58" s="171"/>
      <c r="F58" s="171"/>
      <c r="G58" s="171"/>
      <c r="I58" s="172"/>
      <c r="J58" s="210"/>
      <c r="K58" s="171"/>
    </row>
    <row r="59" spans="1:11" ht="15">
      <c r="A59" s="171"/>
      <c r="B59" s="171"/>
      <c r="C59" s="171"/>
      <c r="D59" s="171"/>
      <c r="E59" s="172"/>
      <c r="F59" s="172"/>
      <c r="G59" s="171"/>
      <c r="I59" s="172"/>
      <c r="J59" s="210"/>
      <c r="K59" s="171"/>
    </row>
    <row r="60" spans="1:11" ht="15.75">
      <c r="A60" s="171"/>
      <c r="B60" s="171"/>
      <c r="C60" s="171"/>
      <c r="D60" s="171"/>
      <c r="E60" s="172"/>
      <c r="F60" s="172"/>
      <c r="G60" s="171"/>
      <c r="I60" s="218"/>
      <c r="J60" s="214"/>
      <c r="K60" s="171"/>
    </row>
    <row r="61" spans="1:11" ht="15">
      <c r="A61" s="171"/>
      <c r="B61" s="171"/>
      <c r="C61" s="171"/>
      <c r="D61" s="171"/>
      <c r="E61" s="171"/>
      <c r="F61" s="171"/>
      <c r="G61" s="171"/>
      <c r="I61" s="172"/>
      <c r="J61" s="210"/>
      <c r="K61" s="171"/>
    </row>
    <row r="62" spans="1:11" ht="15">
      <c r="A62" s="171"/>
      <c r="B62" s="171"/>
      <c r="C62" s="171"/>
      <c r="D62" s="171"/>
      <c r="E62" s="171"/>
      <c r="F62" s="171"/>
      <c r="G62" s="171"/>
      <c r="I62" s="172"/>
      <c r="J62" s="210"/>
      <c r="K62" s="171"/>
    </row>
    <row r="63" spans="1:11" ht="15">
      <c r="A63" s="171"/>
      <c r="B63" s="171"/>
      <c r="C63" s="171"/>
      <c r="D63" s="171"/>
      <c r="E63" s="171"/>
      <c r="F63" s="171"/>
      <c r="G63" s="171"/>
      <c r="I63" s="172"/>
      <c r="J63" s="210"/>
      <c r="K63" s="171"/>
    </row>
    <row r="64" spans="1:11" ht="15.75">
      <c r="A64" s="197"/>
      <c r="B64" s="192"/>
      <c r="C64" s="192"/>
      <c r="D64" s="192"/>
      <c r="E64" s="192"/>
      <c r="F64" s="193"/>
      <c r="G64" s="171"/>
      <c r="I64" s="172"/>
      <c r="J64" s="210"/>
      <c r="K64" s="171"/>
    </row>
    <row r="65" spans="1:11" ht="15">
      <c r="A65" s="171"/>
      <c r="B65" s="166"/>
      <c r="C65" s="166"/>
      <c r="D65" s="166"/>
      <c r="E65" s="166"/>
      <c r="F65" s="166"/>
      <c r="G65" s="171"/>
      <c r="I65" s="172"/>
      <c r="J65" s="210"/>
      <c r="K65" s="171"/>
    </row>
    <row r="66" spans="1:11" ht="15">
      <c r="A66" s="171"/>
      <c r="B66" s="166"/>
      <c r="C66" s="166"/>
      <c r="D66" s="166"/>
      <c r="E66" s="175"/>
      <c r="F66" s="175"/>
      <c r="G66" s="171"/>
      <c r="I66" s="172"/>
      <c r="J66" s="210"/>
      <c r="K66" s="171"/>
    </row>
    <row r="67" spans="1:11" ht="15.75">
      <c r="A67" s="171"/>
      <c r="B67" s="166"/>
      <c r="C67" s="166"/>
      <c r="D67" s="166"/>
      <c r="E67" s="175"/>
      <c r="F67" s="175"/>
      <c r="G67" s="171"/>
      <c r="I67" s="218"/>
      <c r="J67" s="214"/>
      <c r="K67" s="171"/>
    </row>
    <row r="68" spans="1:11" ht="15.75">
      <c r="A68" s="171"/>
      <c r="B68" s="166"/>
      <c r="C68" s="166"/>
      <c r="D68" s="166"/>
      <c r="E68" s="166"/>
      <c r="F68" s="166"/>
      <c r="G68" s="171"/>
      <c r="I68" s="221"/>
      <c r="J68" s="219"/>
      <c r="K68" s="171"/>
    </row>
    <row r="69" spans="1:11" ht="15.75">
      <c r="A69" s="171"/>
      <c r="B69" s="166"/>
      <c r="C69" s="166"/>
      <c r="D69" s="166"/>
      <c r="E69" s="166"/>
      <c r="F69" s="166"/>
      <c r="G69" s="171"/>
      <c r="I69" s="221"/>
      <c r="J69" s="219"/>
      <c r="K69" s="171"/>
    </row>
    <row r="70" spans="1:11" ht="15">
      <c r="A70" s="171"/>
      <c r="B70" s="166"/>
      <c r="C70" s="166"/>
      <c r="D70" s="166"/>
      <c r="E70" s="166"/>
      <c r="F70" s="166"/>
      <c r="G70" s="171"/>
      <c r="I70" s="171"/>
      <c r="J70" s="210"/>
      <c r="K70" s="171"/>
    </row>
    <row r="71" spans="1:11" ht="15.75">
      <c r="A71" s="823"/>
      <c r="B71" s="824"/>
      <c r="C71" s="824"/>
      <c r="D71" s="824"/>
      <c r="E71" s="824"/>
      <c r="F71" s="825"/>
      <c r="G71" s="171"/>
      <c r="I71" s="171"/>
      <c r="J71" s="210"/>
      <c r="K71" s="171"/>
    </row>
    <row r="72" spans="1:11" ht="15">
      <c r="A72" s="171"/>
      <c r="B72" s="171"/>
      <c r="C72" s="171"/>
      <c r="D72" s="171"/>
      <c r="E72" s="171"/>
      <c r="F72" s="171"/>
      <c r="G72" s="171"/>
      <c r="I72" s="171"/>
      <c r="J72" s="210"/>
      <c r="K72" s="171"/>
    </row>
    <row r="73" spans="1:11" ht="15">
      <c r="A73" s="171"/>
      <c r="B73" s="171"/>
      <c r="C73" s="171"/>
      <c r="D73" s="171"/>
      <c r="E73" s="172"/>
      <c r="F73" s="172"/>
      <c r="G73" s="171"/>
      <c r="I73" s="172"/>
      <c r="J73" s="210"/>
      <c r="K73" s="171"/>
    </row>
    <row r="74" spans="1:11" ht="15.75">
      <c r="A74" s="171"/>
      <c r="B74" s="171"/>
      <c r="C74" s="171"/>
      <c r="D74" s="171"/>
      <c r="E74" s="172"/>
      <c r="F74" s="172"/>
      <c r="G74" s="171"/>
      <c r="I74" s="218"/>
      <c r="J74" s="214"/>
      <c r="K74" s="171"/>
    </row>
    <row r="75" spans="1:11" ht="15">
      <c r="A75" s="171"/>
      <c r="B75" s="171"/>
      <c r="C75" s="171"/>
      <c r="D75" s="171"/>
      <c r="E75" s="171"/>
      <c r="F75" s="171"/>
      <c r="G75" s="171"/>
      <c r="I75" s="172"/>
      <c r="J75" s="210"/>
      <c r="K75" s="171"/>
    </row>
    <row r="76" spans="1:11" ht="15">
      <c r="A76" s="171"/>
      <c r="B76" s="171"/>
      <c r="C76" s="171"/>
      <c r="D76" s="171"/>
      <c r="E76" s="171"/>
      <c r="F76" s="171"/>
      <c r="G76" s="171"/>
      <c r="I76" s="172"/>
      <c r="J76" s="210"/>
      <c r="K76" s="171"/>
    </row>
    <row r="77" spans="1:11" ht="15">
      <c r="A77" s="171"/>
      <c r="B77" s="171"/>
      <c r="C77" s="171"/>
      <c r="D77" s="171"/>
      <c r="E77" s="171"/>
      <c r="F77" s="171"/>
      <c r="G77" s="171"/>
      <c r="I77" s="172"/>
      <c r="J77" s="210"/>
      <c r="K77" s="171"/>
    </row>
    <row r="78" spans="1:11" ht="15.75">
      <c r="A78" s="823"/>
      <c r="B78" s="824"/>
      <c r="C78" s="824"/>
      <c r="D78" s="824"/>
      <c r="E78" s="824"/>
      <c r="F78" s="825"/>
      <c r="G78" s="171"/>
      <c r="I78" s="172"/>
      <c r="J78" s="210"/>
      <c r="K78" s="171"/>
    </row>
    <row r="79" spans="1:11" ht="15">
      <c r="A79" s="171"/>
      <c r="B79" s="171"/>
      <c r="C79" s="171"/>
      <c r="D79" s="171"/>
      <c r="E79" s="171"/>
      <c r="F79" s="171"/>
      <c r="G79" s="171"/>
      <c r="I79" s="172"/>
      <c r="J79" s="210"/>
      <c r="K79" s="171"/>
    </row>
    <row r="80" spans="1:11" ht="15">
      <c r="A80" s="171"/>
      <c r="B80" s="171"/>
      <c r="C80" s="171"/>
      <c r="D80" s="171"/>
      <c r="E80" s="172"/>
      <c r="F80" s="172"/>
      <c r="G80" s="171"/>
      <c r="I80" s="172"/>
      <c r="J80" s="210"/>
      <c r="K80" s="171"/>
    </row>
    <row r="81" spans="1:11" ht="15.75">
      <c r="A81" s="171"/>
      <c r="B81" s="171"/>
      <c r="C81" s="171"/>
      <c r="D81" s="171"/>
      <c r="E81" s="172"/>
      <c r="F81" s="172"/>
      <c r="G81" s="171"/>
      <c r="I81" s="218"/>
      <c r="J81" s="214"/>
      <c r="K81" s="171"/>
    </row>
    <row r="82" spans="1:10" ht="15.75">
      <c r="A82" s="171"/>
      <c r="B82" s="171"/>
      <c r="C82" s="171"/>
      <c r="D82" s="171"/>
      <c r="E82" s="171"/>
      <c r="F82" s="171"/>
      <c r="G82" s="171"/>
      <c r="H82" s="179"/>
      <c r="I82" s="219"/>
      <c r="J82" s="171"/>
    </row>
    <row r="83" spans="1:10" ht="15.75">
      <c r="A83" s="171"/>
      <c r="B83" s="171"/>
      <c r="C83" s="171"/>
      <c r="D83" s="171"/>
      <c r="E83" s="171"/>
      <c r="F83" s="171"/>
      <c r="G83" s="171"/>
      <c r="H83" s="179"/>
      <c r="I83" s="180"/>
      <c r="J83" s="171"/>
    </row>
    <row r="84" spans="1:10" ht="15.75">
      <c r="A84" s="171"/>
      <c r="B84" s="171"/>
      <c r="C84" s="171"/>
      <c r="D84" s="171"/>
      <c r="E84" s="171"/>
      <c r="F84" s="171"/>
      <c r="G84" s="171"/>
      <c r="H84" s="179"/>
      <c r="I84" s="180"/>
      <c r="J84" s="171"/>
    </row>
    <row r="85" spans="1:10" ht="15.75">
      <c r="A85" s="197"/>
      <c r="B85" s="190"/>
      <c r="C85" s="190"/>
      <c r="D85" s="190"/>
      <c r="E85" s="190"/>
      <c r="F85" s="190"/>
      <c r="G85" s="191"/>
      <c r="H85" s="189"/>
      <c r="I85" s="189"/>
      <c r="J85" s="171"/>
    </row>
    <row r="86" spans="1:10" ht="15">
      <c r="A86" s="171"/>
      <c r="B86" s="171"/>
      <c r="C86" s="171"/>
      <c r="D86" s="171"/>
      <c r="E86" s="171"/>
      <c r="F86" s="171"/>
      <c r="G86" s="171"/>
      <c r="H86" s="171"/>
      <c r="I86" s="171"/>
      <c r="J86" s="171"/>
    </row>
    <row r="87" spans="1:10" ht="15">
      <c r="A87" s="171"/>
      <c r="B87" s="171"/>
      <c r="C87" s="171"/>
      <c r="D87" s="171"/>
      <c r="E87" s="172"/>
      <c r="F87" s="172"/>
      <c r="G87" s="171"/>
      <c r="H87" s="171"/>
      <c r="I87" s="171"/>
      <c r="J87" s="171"/>
    </row>
    <row r="88" spans="1:11" ht="15.75">
      <c r="A88" s="171"/>
      <c r="B88" s="171"/>
      <c r="C88" s="171"/>
      <c r="D88" s="171"/>
      <c r="E88" s="172"/>
      <c r="F88" s="172"/>
      <c r="G88" s="171"/>
      <c r="I88" s="218"/>
      <c r="J88" s="214"/>
      <c r="K88" s="171"/>
    </row>
    <row r="89" spans="1:11" ht="15">
      <c r="A89" s="171"/>
      <c r="B89" s="171"/>
      <c r="C89" s="171"/>
      <c r="D89" s="171"/>
      <c r="E89" s="171"/>
      <c r="F89" s="171"/>
      <c r="G89" s="171"/>
      <c r="I89" s="171"/>
      <c r="J89" s="171"/>
      <c r="K89" s="171"/>
    </row>
    <row r="90" spans="1:11" ht="15">
      <c r="A90" s="166"/>
      <c r="B90" s="166"/>
      <c r="C90" s="166"/>
      <c r="D90" s="166"/>
      <c r="E90" s="166"/>
      <c r="F90" s="166"/>
      <c r="G90" s="166"/>
      <c r="H90" s="161"/>
      <c r="I90" s="166"/>
      <c r="J90" s="166"/>
      <c r="K90" s="171"/>
    </row>
    <row r="91" spans="1:11" ht="15">
      <c r="A91" s="166"/>
      <c r="B91" s="166"/>
      <c r="C91" s="166"/>
      <c r="D91" s="166"/>
      <c r="E91" s="166"/>
      <c r="F91" s="166"/>
      <c r="G91" s="166"/>
      <c r="H91" s="161"/>
      <c r="I91" s="166"/>
      <c r="J91" s="166"/>
      <c r="K91" s="171"/>
    </row>
    <row r="92" spans="1:10" ht="15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</row>
    <row r="93" spans="1:10" ht="15">
      <c r="A93" s="166"/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0" ht="15">
      <c r="A94" s="166"/>
      <c r="B94" s="166"/>
      <c r="C94" s="166"/>
      <c r="D94" s="166"/>
      <c r="E94" s="175"/>
      <c r="F94" s="175"/>
      <c r="G94" s="166"/>
      <c r="H94" s="166"/>
      <c r="I94" s="166"/>
      <c r="J94" s="166"/>
    </row>
    <row r="95" spans="1:11" ht="15.75">
      <c r="A95" s="166"/>
      <c r="B95" s="166"/>
      <c r="C95" s="166"/>
      <c r="D95" s="166"/>
      <c r="E95" s="175"/>
      <c r="F95" s="175"/>
      <c r="G95" s="166"/>
      <c r="H95" s="161"/>
      <c r="I95" s="221"/>
      <c r="J95" s="219"/>
      <c r="K95" s="171"/>
    </row>
    <row r="96" spans="1:11" ht="15">
      <c r="A96" s="166"/>
      <c r="B96" s="166"/>
      <c r="C96" s="166"/>
      <c r="D96" s="166"/>
      <c r="E96" s="166"/>
      <c r="F96" s="166"/>
      <c r="G96" s="166"/>
      <c r="H96" s="161"/>
      <c r="I96" s="175"/>
      <c r="J96" s="216"/>
      <c r="K96" s="171"/>
    </row>
    <row r="97" spans="1:11" ht="15">
      <c r="A97" s="166"/>
      <c r="B97" s="166"/>
      <c r="C97" s="166"/>
      <c r="D97" s="166"/>
      <c r="E97" s="166"/>
      <c r="F97" s="166"/>
      <c r="G97" s="166"/>
      <c r="H97" s="161"/>
      <c r="I97" s="175"/>
      <c r="J97" s="216"/>
      <c r="K97" s="171"/>
    </row>
    <row r="98" spans="1:11" ht="15">
      <c r="A98" s="166"/>
      <c r="B98" s="166"/>
      <c r="C98" s="166"/>
      <c r="D98" s="166"/>
      <c r="E98" s="166"/>
      <c r="F98" s="166"/>
      <c r="G98" s="166"/>
      <c r="H98" s="161"/>
      <c r="I98" s="175"/>
      <c r="J98" s="216"/>
      <c r="K98" s="171"/>
    </row>
    <row r="99" spans="1:11" ht="15.75">
      <c r="A99" s="834"/>
      <c r="B99" s="834"/>
      <c r="C99" s="834"/>
      <c r="D99" s="834"/>
      <c r="E99" s="834"/>
      <c r="F99" s="834"/>
      <c r="G99" s="166"/>
      <c r="H99" s="161"/>
      <c r="I99" s="175"/>
      <c r="J99" s="216"/>
      <c r="K99" s="171"/>
    </row>
    <row r="100" spans="1:11" ht="15">
      <c r="A100" s="166"/>
      <c r="B100" s="166"/>
      <c r="C100" s="166"/>
      <c r="D100" s="166"/>
      <c r="E100" s="166"/>
      <c r="F100" s="166"/>
      <c r="G100" s="166"/>
      <c r="H100" s="161"/>
      <c r="I100" s="175"/>
      <c r="J100" s="216"/>
      <c r="K100" s="171"/>
    </row>
    <row r="101" spans="1:11" ht="15">
      <c r="A101" s="166"/>
      <c r="B101" s="166"/>
      <c r="C101" s="166"/>
      <c r="D101" s="166"/>
      <c r="E101" s="175"/>
      <c r="F101" s="175"/>
      <c r="G101" s="166"/>
      <c r="H101" s="161"/>
      <c r="I101" s="175"/>
      <c r="J101" s="216"/>
      <c r="K101" s="171"/>
    </row>
    <row r="102" spans="1:11" ht="15.75">
      <c r="A102" s="166"/>
      <c r="B102" s="166"/>
      <c r="C102" s="166"/>
      <c r="D102" s="166"/>
      <c r="E102" s="175"/>
      <c r="F102" s="175"/>
      <c r="G102" s="166"/>
      <c r="H102" s="161"/>
      <c r="I102" s="221"/>
      <c r="J102" s="219"/>
      <c r="K102" s="171"/>
    </row>
    <row r="103" spans="1:11" ht="15">
      <c r="A103" s="166"/>
      <c r="B103" s="166"/>
      <c r="C103" s="166"/>
      <c r="D103" s="166"/>
      <c r="E103" s="166"/>
      <c r="F103" s="166"/>
      <c r="G103" s="166"/>
      <c r="H103" s="161"/>
      <c r="I103" s="175"/>
      <c r="J103" s="216"/>
      <c r="K103" s="171"/>
    </row>
    <row r="104" spans="1:11" ht="15">
      <c r="A104" s="166"/>
      <c r="B104" s="166"/>
      <c r="C104" s="166"/>
      <c r="D104" s="166"/>
      <c r="E104" s="166"/>
      <c r="F104" s="166"/>
      <c r="G104" s="166"/>
      <c r="H104" s="161"/>
      <c r="I104" s="175"/>
      <c r="J104" s="216"/>
      <c r="K104" s="171"/>
    </row>
    <row r="105" spans="1:11" ht="15">
      <c r="A105" s="166"/>
      <c r="B105" s="166"/>
      <c r="C105" s="166"/>
      <c r="D105" s="166"/>
      <c r="E105" s="166"/>
      <c r="F105" s="166"/>
      <c r="G105" s="166"/>
      <c r="H105" s="161"/>
      <c r="I105" s="175"/>
      <c r="J105" s="216"/>
      <c r="K105" s="171"/>
    </row>
    <row r="106" spans="1:10" ht="15.75">
      <c r="A106" s="834"/>
      <c r="B106" s="834"/>
      <c r="C106" s="834"/>
      <c r="D106" s="834"/>
      <c r="E106" s="834"/>
      <c r="F106" s="834"/>
      <c r="G106" s="834"/>
      <c r="H106" s="834"/>
      <c r="I106" s="175"/>
      <c r="J106" s="216"/>
    </row>
    <row r="107" spans="1:10" ht="15">
      <c r="A107" s="166"/>
      <c r="B107" s="166"/>
      <c r="C107" s="166"/>
      <c r="D107" s="166"/>
      <c r="E107" s="166"/>
      <c r="F107" s="166"/>
      <c r="G107" s="166"/>
      <c r="H107" s="166"/>
      <c r="I107" s="175"/>
      <c r="J107" s="216"/>
    </row>
    <row r="108" spans="1:10" ht="15">
      <c r="A108" s="166"/>
      <c r="B108" s="166"/>
      <c r="C108" s="166"/>
      <c r="D108" s="166"/>
      <c r="E108" s="175"/>
      <c r="F108" s="175"/>
      <c r="G108" s="166"/>
      <c r="H108" s="166"/>
      <c r="I108" s="175"/>
      <c r="J108" s="216"/>
    </row>
    <row r="109" spans="1:10" ht="15">
      <c r="A109" s="166"/>
      <c r="B109" s="166"/>
      <c r="C109" s="166"/>
      <c r="D109" s="166"/>
      <c r="E109" s="175"/>
      <c r="F109" s="175"/>
      <c r="G109" s="166"/>
      <c r="H109" s="161"/>
      <c r="I109" s="162"/>
      <c r="J109" s="388"/>
    </row>
    <row r="110" spans="1:11" ht="15.75">
      <c r="A110" s="166"/>
      <c r="B110" s="166"/>
      <c r="C110" s="166"/>
      <c r="D110" s="166"/>
      <c r="E110" s="166"/>
      <c r="F110" s="166"/>
      <c r="G110" s="166"/>
      <c r="H110" s="161"/>
      <c r="I110" s="221"/>
      <c r="J110" s="219"/>
      <c r="K110" s="171"/>
    </row>
    <row r="111" spans="1:11" ht="15">
      <c r="A111" s="166"/>
      <c r="B111" s="166"/>
      <c r="C111" s="166"/>
      <c r="D111" s="166"/>
      <c r="E111" s="166"/>
      <c r="F111" s="166"/>
      <c r="G111" s="166"/>
      <c r="H111" s="161"/>
      <c r="I111" s="175"/>
      <c r="J111" s="216"/>
      <c r="K111" s="171"/>
    </row>
    <row r="112" spans="1:11" ht="15">
      <c r="A112" s="166"/>
      <c r="B112" s="166"/>
      <c r="C112" s="166"/>
      <c r="D112" s="166"/>
      <c r="E112" s="166"/>
      <c r="F112" s="166"/>
      <c r="G112" s="166"/>
      <c r="H112" s="161"/>
      <c r="I112" s="175"/>
      <c r="J112" s="216"/>
      <c r="K112" s="171"/>
    </row>
    <row r="113" spans="1:11" ht="15.75">
      <c r="A113" s="834"/>
      <c r="B113" s="834"/>
      <c r="C113" s="834"/>
      <c r="D113" s="834"/>
      <c r="E113" s="834"/>
      <c r="F113" s="834"/>
      <c r="G113" s="166"/>
      <c r="H113" s="161"/>
      <c r="I113" s="175"/>
      <c r="J113" s="216"/>
      <c r="K113" s="171"/>
    </row>
    <row r="114" spans="1:11" ht="15">
      <c r="A114" s="166"/>
      <c r="B114" s="166"/>
      <c r="C114" s="166"/>
      <c r="D114" s="166"/>
      <c r="E114" s="166"/>
      <c r="F114" s="166"/>
      <c r="G114" s="166"/>
      <c r="H114" s="161"/>
      <c r="I114" s="175"/>
      <c r="J114" s="216"/>
      <c r="K114" s="171"/>
    </row>
    <row r="115" spans="1:11" ht="15">
      <c r="A115" s="166"/>
      <c r="B115" s="166"/>
      <c r="C115" s="166"/>
      <c r="D115" s="166"/>
      <c r="E115" s="175"/>
      <c r="F115" s="175"/>
      <c r="G115" s="166"/>
      <c r="H115" s="161"/>
      <c r="I115" s="175"/>
      <c r="J115" s="216"/>
      <c r="K115" s="171"/>
    </row>
    <row r="116" spans="1:11" ht="15">
      <c r="A116" s="166"/>
      <c r="B116" s="166"/>
      <c r="C116" s="166"/>
      <c r="D116" s="166"/>
      <c r="E116" s="175"/>
      <c r="F116" s="175"/>
      <c r="G116" s="166"/>
      <c r="H116" s="161"/>
      <c r="I116" s="175"/>
      <c r="J116" s="216"/>
      <c r="K116" s="171"/>
    </row>
    <row r="117" spans="1:11" ht="15.75">
      <c r="A117" s="166"/>
      <c r="B117" s="166"/>
      <c r="C117" s="166"/>
      <c r="D117" s="166"/>
      <c r="E117" s="166"/>
      <c r="F117" s="166"/>
      <c r="G117" s="166"/>
      <c r="H117" s="161"/>
      <c r="I117" s="221"/>
      <c r="J117" s="219"/>
      <c r="K117" s="171"/>
    </row>
    <row r="118" spans="1:11" ht="15">
      <c r="A118" s="166"/>
      <c r="B118" s="166"/>
      <c r="C118" s="166"/>
      <c r="D118" s="166"/>
      <c r="E118" s="166"/>
      <c r="F118" s="166"/>
      <c r="G118" s="166"/>
      <c r="H118" s="161"/>
      <c r="I118" s="166"/>
      <c r="J118" s="166"/>
      <c r="K118" s="171"/>
    </row>
    <row r="119" spans="1:11" ht="15">
      <c r="A119" s="166"/>
      <c r="B119" s="166"/>
      <c r="C119" s="166"/>
      <c r="D119" s="166"/>
      <c r="E119" s="166"/>
      <c r="F119" s="166"/>
      <c r="G119" s="166"/>
      <c r="H119" s="161"/>
      <c r="I119" s="166"/>
      <c r="J119" s="166"/>
      <c r="K119" s="171"/>
    </row>
    <row r="120" spans="1:11" ht="15.75">
      <c r="A120" s="834"/>
      <c r="B120" s="834"/>
      <c r="C120" s="834"/>
      <c r="D120" s="834"/>
      <c r="E120" s="834"/>
      <c r="F120" s="834"/>
      <c r="G120" s="166"/>
      <c r="H120" s="161"/>
      <c r="I120" s="166"/>
      <c r="J120" s="166"/>
      <c r="K120" s="171"/>
    </row>
    <row r="121" spans="1:11" ht="15">
      <c r="A121" s="166"/>
      <c r="B121" s="166"/>
      <c r="C121" s="166"/>
      <c r="D121" s="166"/>
      <c r="E121" s="166"/>
      <c r="F121" s="166"/>
      <c r="G121" s="166"/>
      <c r="H121" s="161"/>
      <c r="I121" s="166"/>
      <c r="J121" s="166"/>
      <c r="K121" s="171"/>
    </row>
    <row r="122" spans="1:11" ht="15">
      <c r="A122" s="166"/>
      <c r="B122" s="166"/>
      <c r="C122" s="166"/>
      <c r="D122" s="166"/>
      <c r="E122" s="175"/>
      <c r="F122" s="175"/>
      <c r="G122" s="166"/>
      <c r="H122" s="161"/>
      <c r="I122" s="166"/>
      <c r="J122" s="166"/>
      <c r="K122" s="171"/>
    </row>
    <row r="123" spans="1:11" ht="15">
      <c r="A123" s="166"/>
      <c r="B123" s="166"/>
      <c r="C123" s="166"/>
      <c r="D123" s="166"/>
      <c r="E123" s="175"/>
      <c r="F123" s="175"/>
      <c r="G123" s="166"/>
      <c r="H123" s="161"/>
      <c r="I123" s="166"/>
      <c r="J123" s="166"/>
      <c r="K123" s="171"/>
    </row>
    <row r="124" spans="1:11" ht="15.75">
      <c r="A124" s="166"/>
      <c r="B124" s="166"/>
      <c r="C124" s="166"/>
      <c r="D124" s="166"/>
      <c r="E124" s="166"/>
      <c r="F124" s="166"/>
      <c r="G124" s="166"/>
      <c r="H124" s="161"/>
      <c r="I124" s="221"/>
      <c r="J124" s="219"/>
      <c r="K124" s="171"/>
    </row>
    <row r="125" spans="1:11" ht="15">
      <c r="A125" s="166"/>
      <c r="B125" s="166"/>
      <c r="C125" s="166"/>
      <c r="D125" s="166"/>
      <c r="E125" s="166"/>
      <c r="F125" s="166"/>
      <c r="G125" s="166"/>
      <c r="H125" s="161"/>
      <c r="I125" s="175"/>
      <c r="J125" s="216"/>
      <c r="K125" s="171"/>
    </row>
    <row r="126" spans="1:11" ht="15">
      <c r="A126" s="166"/>
      <c r="B126" s="166"/>
      <c r="C126" s="166"/>
      <c r="D126" s="166"/>
      <c r="E126" s="166"/>
      <c r="F126" s="166"/>
      <c r="G126" s="166"/>
      <c r="H126" s="161"/>
      <c r="I126" s="175"/>
      <c r="J126" s="216"/>
      <c r="K126" s="171"/>
    </row>
    <row r="127" spans="1:11" ht="15.75">
      <c r="A127" s="189"/>
      <c r="B127" s="189"/>
      <c r="C127" s="189"/>
      <c r="D127" s="189"/>
      <c r="E127" s="189"/>
      <c r="F127" s="189"/>
      <c r="G127" s="189"/>
      <c r="H127" s="161"/>
      <c r="I127" s="175"/>
      <c r="J127" s="216"/>
      <c r="K127" s="171"/>
    </row>
    <row r="128" spans="1:11" ht="15.75">
      <c r="A128" s="166"/>
      <c r="B128" s="166"/>
      <c r="C128" s="166"/>
      <c r="D128" s="166"/>
      <c r="E128" s="166"/>
      <c r="F128" s="166"/>
      <c r="G128" s="166"/>
      <c r="H128" s="161"/>
      <c r="I128" s="221"/>
      <c r="J128" s="217"/>
      <c r="K128" s="171"/>
    </row>
    <row r="129" spans="1:11" ht="15">
      <c r="A129" s="166"/>
      <c r="B129" s="166"/>
      <c r="C129" s="166"/>
      <c r="D129" s="166"/>
      <c r="E129" s="175"/>
      <c r="F129" s="175"/>
      <c r="G129" s="166"/>
      <c r="H129" s="161"/>
      <c r="I129" s="175"/>
      <c r="J129" s="216"/>
      <c r="K129" s="171"/>
    </row>
    <row r="130" spans="1:11" ht="15">
      <c r="A130" s="166"/>
      <c r="B130" s="166"/>
      <c r="C130" s="166"/>
      <c r="D130" s="166"/>
      <c r="E130" s="175"/>
      <c r="F130" s="175"/>
      <c r="G130" s="166"/>
      <c r="H130" s="161"/>
      <c r="I130" s="175"/>
      <c r="J130" s="216"/>
      <c r="K130" s="171"/>
    </row>
    <row r="131" spans="1:11" ht="15.75">
      <c r="A131" s="166"/>
      <c r="B131" s="166"/>
      <c r="C131" s="166"/>
      <c r="D131" s="166"/>
      <c r="E131" s="166"/>
      <c r="F131" s="166"/>
      <c r="G131" s="166"/>
      <c r="H131" s="161"/>
      <c r="I131" s="221"/>
      <c r="J131" s="219"/>
      <c r="K131" s="171"/>
    </row>
    <row r="132" spans="1:11" ht="15.75">
      <c r="A132" s="166"/>
      <c r="B132" s="166"/>
      <c r="C132" s="166"/>
      <c r="D132" s="166"/>
      <c r="E132" s="166"/>
      <c r="F132" s="166"/>
      <c r="G132" s="166"/>
      <c r="H132" s="161"/>
      <c r="I132" s="179"/>
      <c r="J132" s="180"/>
      <c r="K132" s="171"/>
    </row>
    <row r="133" spans="1:11" ht="15.75">
      <c r="A133" s="166"/>
      <c r="B133" s="166"/>
      <c r="C133" s="166"/>
      <c r="D133" s="166"/>
      <c r="E133" s="166"/>
      <c r="F133" s="166"/>
      <c r="G133" s="166"/>
      <c r="H133" s="161"/>
      <c r="I133" s="179"/>
      <c r="J133" s="180"/>
      <c r="K133" s="171"/>
    </row>
    <row r="134" spans="1:11" ht="15.75">
      <c r="A134" s="189"/>
      <c r="B134" s="189"/>
      <c r="C134" s="189"/>
      <c r="D134" s="189"/>
      <c r="E134" s="189"/>
      <c r="F134" s="189"/>
      <c r="G134" s="189"/>
      <c r="H134" s="161"/>
      <c r="I134" s="166"/>
      <c r="J134" s="166"/>
      <c r="K134" s="171"/>
    </row>
    <row r="135" spans="1:11" ht="15.75">
      <c r="A135" s="166"/>
      <c r="B135" s="166"/>
      <c r="C135" s="166"/>
      <c r="D135" s="166"/>
      <c r="E135" s="166"/>
      <c r="F135" s="166"/>
      <c r="G135" s="166"/>
      <c r="H135" s="161"/>
      <c r="I135" s="189"/>
      <c r="J135" s="166"/>
      <c r="K135" s="171"/>
    </row>
    <row r="136" spans="1:11" ht="15">
      <c r="A136" s="166"/>
      <c r="B136" s="166"/>
      <c r="C136" s="166"/>
      <c r="D136" s="166"/>
      <c r="E136" s="175"/>
      <c r="F136" s="175"/>
      <c r="G136" s="166"/>
      <c r="H136" s="161"/>
      <c r="I136" s="166"/>
      <c r="J136" s="166"/>
      <c r="K136" s="171"/>
    </row>
    <row r="137" spans="1:11" ht="15">
      <c r="A137" s="166"/>
      <c r="B137" s="166"/>
      <c r="C137" s="166"/>
      <c r="D137" s="166"/>
      <c r="E137" s="175"/>
      <c r="F137" s="175"/>
      <c r="G137" s="166"/>
      <c r="H137" s="161"/>
      <c r="I137" s="175"/>
      <c r="J137" s="166"/>
      <c r="K137" s="171"/>
    </row>
    <row r="138" spans="1:11" ht="15.75">
      <c r="A138" s="166"/>
      <c r="B138" s="166"/>
      <c r="C138" s="166"/>
      <c r="D138" s="166"/>
      <c r="E138" s="166"/>
      <c r="F138" s="166"/>
      <c r="G138" s="166"/>
      <c r="H138" s="161"/>
      <c r="I138" s="221"/>
      <c r="J138" s="219"/>
      <c r="K138" s="171"/>
    </row>
    <row r="139" spans="1:11" ht="15">
      <c r="A139" s="166"/>
      <c r="B139" s="166"/>
      <c r="C139" s="166"/>
      <c r="D139" s="166"/>
      <c r="E139" s="166"/>
      <c r="F139" s="166"/>
      <c r="G139" s="166"/>
      <c r="H139" s="161"/>
      <c r="I139" s="175"/>
      <c r="J139" s="216"/>
      <c r="K139" s="171"/>
    </row>
    <row r="140" spans="1:11" ht="15">
      <c r="A140" s="166"/>
      <c r="B140" s="166"/>
      <c r="C140" s="166"/>
      <c r="D140" s="166"/>
      <c r="E140" s="166"/>
      <c r="F140" s="166"/>
      <c r="G140" s="166"/>
      <c r="H140" s="161"/>
      <c r="I140" s="175"/>
      <c r="J140" s="216"/>
      <c r="K140" s="171"/>
    </row>
    <row r="141" spans="1:11" ht="15.75">
      <c r="A141" s="189"/>
      <c r="B141" s="189"/>
      <c r="C141" s="189"/>
      <c r="D141" s="189"/>
      <c r="E141" s="189"/>
      <c r="F141" s="189"/>
      <c r="G141" s="189"/>
      <c r="H141" s="161"/>
      <c r="I141" s="175"/>
      <c r="J141" s="216"/>
      <c r="K141" s="171"/>
    </row>
    <row r="142" spans="1:11" ht="15">
      <c r="A142" s="166"/>
      <c r="B142" s="166"/>
      <c r="C142" s="166"/>
      <c r="D142" s="166"/>
      <c r="E142" s="166"/>
      <c r="F142" s="166"/>
      <c r="G142" s="166"/>
      <c r="H142" s="161"/>
      <c r="I142" s="175"/>
      <c r="J142" s="216"/>
      <c r="K142" s="171"/>
    </row>
    <row r="143" spans="1:11" ht="15">
      <c r="A143" s="166"/>
      <c r="B143" s="166"/>
      <c r="C143" s="166"/>
      <c r="D143" s="166"/>
      <c r="E143" s="175"/>
      <c r="F143" s="175"/>
      <c r="G143" s="166"/>
      <c r="H143" s="161"/>
      <c r="I143" s="175"/>
      <c r="J143" s="216"/>
      <c r="K143" s="171"/>
    </row>
    <row r="144" spans="1:11" ht="15">
      <c r="A144" s="166"/>
      <c r="B144" s="166"/>
      <c r="C144" s="166"/>
      <c r="D144" s="166"/>
      <c r="E144" s="175"/>
      <c r="F144" s="175"/>
      <c r="G144" s="166"/>
      <c r="H144" s="161"/>
      <c r="I144" s="175"/>
      <c r="J144" s="216"/>
      <c r="K144" s="171"/>
    </row>
    <row r="145" spans="1:11" ht="15.75">
      <c r="A145" s="166"/>
      <c r="B145" s="166"/>
      <c r="C145" s="166"/>
      <c r="D145" s="166"/>
      <c r="E145" s="166"/>
      <c r="F145" s="166"/>
      <c r="G145" s="166"/>
      <c r="H145" s="161"/>
      <c r="I145" s="221"/>
      <c r="J145" s="219"/>
      <c r="K145" s="171"/>
    </row>
    <row r="146" spans="1:11" ht="15">
      <c r="A146" s="166"/>
      <c r="B146" s="166"/>
      <c r="C146" s="166"/>
      <c r="D146" s="166"/>
      <c r="E146" s="166"/>
      <c r="F146" s="166"/>
      <c r="G146" s="166"/>
      <c r="H146" s="161"/>
      <c r="I146" s="175"/>
      <c r="J146" s="216"/>
      <c r="K146" s="171"/>
    </row>
    <row r="147" spans="1:11" ht="15">
      <c r="A147" s="166"/>
      <c r="B147" s="166"/>
      <c r="C147" s="166"/>
      <c r="D147" s="166"/>
      <c r="E147" s="166"/>
      <c r="F147" s="166"/>
      <c r="G147" s="166"/>
      <c r="H147" s="161"/>
      <c r="I147" s="175"/>
      <c r="J147" s="216"/>
      <c r="K147" s="171"/>
    </row>
    <row r="148" spans="1:11" ht="15.75">
      <c r="A148" s="834"/>
      <c r="B148" s="834"/>
      <c r="C148" s="834"/>
      <c r="D148" s="834"/>
      <c r="E148" s="834"/>
      <c r="F148" s="834"/>
      <c r="G148" s="166"/>
      <c r="H148" s="161"/>
      <c r="I148" s="175"/>
      <c r="J148" s="166"/>
      <c r="K148" s="171"/>
    </row>
    <row r="149" spans="1:11" ht="15">
      <c r="A149" s="166"/>
      <c r="B149" s="166"/>
      <c r="C149" s="166"/>
      <c r="D149" s="166"/>
      <c r="E149" s="166"/>
      <c r="F149" s="166"/>
      <c r="G149" s="166"/>
      <c r="H149" s="161"/>
      <c r="I149" s="175"/>
      <c r="J149" s="166"/>
      <c r="K149" s="171"/>
    </row>
    <row r="150" spans="1:11" ht="15">
      <c r="A150" s="166"/>
      <c r="B150" s="166"/>
      <c r="C150" s="166"/>
      <c r="D150" s="166"/>
      <c r="E150" s="175"/>
      <c r="F150" s="175"/>
      <c r="G150" s="166"/>
      <c r="H150" s="161"/>
      <c r="I150" s="175"/>
      <c r="J150" s="166"/>
      <c r="K150" s="171"/>
    </row>
    <row r="151" spans="1:11" ht="15">
      <c r="A151" s="166"/>
      <c r="B151" s="166"/>
      <c r="C151" s="166"/>
      <c r="D151" s="166"/>
      <c r="E151" s="175"/>
      <c r="F151" s="175"/>
      <c r="G151" s="166"/>
      <c r="H151" s="161"/>
      <c r="I151" s="175"/>
      <c r="J151" s="213"/>
      <c r="K151" s="171"/>
    </row>
    <row r="152" spans="1:11" ht="15">
      <c r="A152" s="166"/>
      <c r="B152" s="166"/>
      <c r="C152" s="166"/>
      <c r="D152" s="166"/>
      <c r="E152" s="175"/>
      <c r="F152" s="175"/>
      <c r="G152" s="166"/>
      <c r="H152" s="161"/>
      <c r="I152" s="175"/>
      <c r="J152" s="216"/>
      <c r="K152" s="171"/>
    </row>
    <row r="153" spans="1:11" ht="15">
      <c r="A153" s="166"/>
      <c r="B153" s="166"/>
      <c r="C153" s="166"/>
      <c r="D153" s="166"/>
      <c r="E153" s="175"/>
      <c r="F153" s="175"/>
      <c r="G153" s="166"/>
      <c r="H153" s="161"/>
      <c r="I153" s="175"/>
      <c r="J153" s="216"/>
      <c r="K153" s="171"/>
    </row>
    <row r="154" spans="1:11" ht="15">
      <c r="A154" s="166"/>
      <c r="B154" s="166"/>
      <c r="C154" s="166"/>
      <c r="D154" s="166"/>
      <c r="E154" s="175"/>
      <c r="F154" s="175"/>
      <c r="G154" s="166"/>
      <c r="H154" s="161"/>
      <c r="I154" s="175"/>
      <c r="J154" s="213"/>
      <c r="K154" s="171"/>
    </row>
    <row r="155" spans="1:11" ht="15.75">
      <c r="A155" s="166"/>
      <c r="B155" s="166"/>
      <c r="C155" s="166"/>
      <c r="D155" s="166"/>
      <c r="E155" s="166"/>
      <c r="F155" s="166"/>
      <c r="G155" s="166"/>
      <c r="H155" s="161"/>
      <c r="I155" s="221"/>
      <c r="J155" s="219"/>
      <c r="K155" s="171"/>
    </row>
    <row r="156" spans="1:10" ht="15">
      <c r="A156" s="166"/>
      <c r="B156" s="166"/>
      <c r="C156" s="166"/>
      <c r="D156" s="166"/>
      <c r="E156" s="166"/>
      <c r="F156" s="166"/>
      <c r="G156" s="166"/>
      <c r="H156" s="161"/>
      <c r="I156" s="161"/>
      <c r="J156" s="161"/>
    </row>
    <row r="157" spans="1:11" ht="15.75">
      <c r="A157" s="166"/>
      <c r="B157" s="166"/>
      <c r="C157" s="166"/>
      <c r="D157" s="166"/>
      <c r="E157" s="166"/>
      <c r="F157" s="166"/>
      <c r="G157" s="166"/>
      <c r="H157" s="161"/>
      <c r="I157" s="221"/>
      <c r="J157" s="219"/>
      <c r="K157" s="171"/>
    </row>
    <row r="158" spans="1:11" ht="15.75">
      <c r="A158" s="166"/>
      <c r="B158" s="166"/>
      <c r="C158" s="166"/>
      <c r="D158" s="166"/>
      <c r="E158" s="166"/>
      <c r="F158" s="166"/>
      <c r="G158" s="166"/>
      <c r="H158" s="161"/>
      <c r="I158" s="221"/>
      <c r="J158" s="180"/>
      <c r="K158" s="171"/>
    </row>
    <row r="159" spans="1:11" ht="15.75">
      <c r="A159" s="834"/>
      <c r="B159" s="834"/>
      <c r="C159" s="834"/>
      <c r="D159" s="834"/>
      <c r="E159" s="834"/>
      <c r="F159" s="834"/>
      <c r="G159" s="166"/>
      <c r="H159" s="161"/>
      <c r="I159" s="175"/>
      <c r="J159" s="166"/>
      <c r="K159" s="171"/>
    </row>
    <row r="160" spans="1:11" ht="15">
      <c r="A160" s="166"/>
      <c r="B160" s="166"/>
      <c r="C160" s="166"/>
      <c r="D160" s="166"/>
      <c r="E160" s="166"/>
      <c r="F160" s="166"/>
      <c r="G160" s="166"/>
      <c r="H160" s="161"/>
      <c r="I160" s="175"/>
      <c r="J160" s="216"/>
      <c r="K160" s="171"/>
    </row>
    <row r="161" spans="1:20" ht="15">
      <c r="A161" s="166"/>
      <c r="B161" s="166"/>
      <c r="C161" s="166"/>
      <c r="D161" s="166"/>
      <c r="E161" s="175"/>
      <c r="F161" s="175"/>
      <c r="G161" s="166"/>
      <c r="H161" s="161"/>
      <c r="I161" s="175"/>
      <c r="J161" s="216"/>
      <c r="K161" s="171"/>
      <c r="L161" s="181"/>
      <c r="M161" s="181"/>
      <c r="N161" s="181"/>
      <c r="O161" s="181"/>
      <c r="P161" s="181"/>
      <c r="Q161" s="181"/>
      <c r="R161" s="181"/>
      <c r="S161" s="181"/>
      <c r="T161" s="181"/>
    </row>
    <row r="162" spans="1:11" ht="15">
      <c r="A162" s="166"/>
      <c r="B162" s="166"/>
      <c r="C162" s="166"/>
      <c r="D162" s="166"/>
      <c r="E162" s="175"/>
      <c r="F162" s="175"/>
      <c r="G162" s="166"/>
      <c r="H162" s="161"/>
      <c r="I162" s="175"/>
      <c r="J162" s="213"/>
      <c r="K162" s="171"/>
    </row>
    <row r="163" spans="1:11" ht="15">
      <c r="A163" s="166"/>
      <c r="B163" s="166"/>
      <c r="C163" s="166"/>
      <c r="D163" s="166"/>
      <c r="E163" s="175"/>
      <c r="F163" s="175"/>
      <c r="G163" s="166"/>
      <c r="H163" s="161"/>
      <c r="I163" s="175"/>
      <c r="J163" s="216"/>
      <c r="K163" s="171"/>
    </row>
    <row r="164" spans="1:11" ht="15">
      <c r="A164" s="166"/>
      <c r="B164" s="166"/>
      <c r="C164" s="166"/>
      <c r="D164" s="166"/>
      <c r="E164" s="175"/>
      <c r="F164" s="175"/>
      <c r="G164" s="166"/>
      <c r="H164" s="161"/>
      <c r="I164" s="175"/>
      <c r="J164" s="216"/>
      <c r="K164" s="171"/>
    </row>
    <row r="165" spans="1:11" ht="15">
      <c r="A165" s="166"/>
      <c r="B165" s="166"/>
      <c r="C165" s="166"/>
      <c r="D165" s="166"/>
      <c r="E165" s="175"/>
      <c r="F165" s="175"/>
      <c r="G165" s="166"/>
      <c r="H165" s="161"/>
      <c r="I165" s="175"/>
      <c r="J165" s="213"/>
      <c r="K165" s="171"/>
    </row>
    <row r="166" spans="1:11" ht="15.75">
      <c r="A166" s="166"/>
      <c r="B166" s="166"/>
      <c r="C166" s="166"/>
      <c r="D166" s="166"/>
      <c r="E166" s="166"/>
      <c r="F166" s="166"/>
      <c r="G166" s="166"/>
      <c r="H166" s="161"/>
      <c r="I166" s="221"/>
      <c r="J166" s="219"/>
      <c r="K166" s="171"/>
    </row>
    <row r="167" spans="1:10" ht="15">
      <c r="A167" s="166"/>
      <c r="B167" s="166"/>
      <c r="C167" s="166"/>
      <c r="D167" s="166"/>
      <c r="E167" s="166"/>
      <c r="F167" s="166"/>
      <c r="G167" s="166"/>
      <c r="H167" s="161"/>
      <c r="I167" s="161"/>
      <c r="J167" s="161"/>
    </row>
    <row r="168" spans="1:20" ht="15.75">
      <c r="A168" s="166"/>
      <c r="B168" s="166"/>
      <c r="C168" s="166"/>
      <c r="D168" s="166"/>
      <c r="E168" s="166"/>
      <c r="F168" s="166"/>
      <c r="G168" s="166"/>
      <c r="H168" s="161"/>
      <c r="I168" s="221"/>
      <c r="J168" s="195"/>
      <c r="K168" s="171"/>
      <c r="L168" s="181"/>
      <c r="M168" s="181"/>
      <c r="N168" s="181"/>
      <c r="O168" s="181"/>
      <c r="P168" s="181"/>
      <c r="Q168" s="181"/>
      <c r="R168" s="181"/>
      <c r="S168" s="181"/>
      <c r="T168" s="181"/>
    </row>
    <row r="169" spans="1:11" ht="15.75">
      <c r="A169" s="166"/>
      <c r="B169" s="166"/>
      <c r="C169" s="166"/>
      <c r="D169" s="166"/>
      <c r="E169" s="166"/>
      <c r="F169" s="166"/>
      <c r="G169" s="166"/>
      <c r="H169" s="161"/>
      <c r="I169" s="221"/>
      <c r="J169" s="195"/>
      <c r="K169" s="171"/>
    </row>
    <row r="170" spans="1:11" ht="15.75">
      <c r="A170" s="834"/>
      <c r="B170" s="834"/>
      <c r="C170" s="834"/>
      <c r="D170" s="834"/>
      <c r="E170" s="834"/>
      <c r="F170" s="834"/>
      <c r="G170" s="166"/>
      <c r="H170" s="161"/>
      <c r="I170" s="175"/>
      <c r="J170" s="166"/>
      <c r="K170" s="171"/>
    </row>
    <row r="171" spans="1:11" ht="15">
      <c r="A171" s="166"/>
      <c r="B171" s="166"/>
      <c r="C171" s="166"/>
      <c r="D171" s="166"/>
      <c r="E171" s="166"/>
      <c r="F171" s="166"/>
      <c r="G171" s="166"/>
      <c r="H171" s="161"/>
      <c r="I171" s="175"/>
      <c r="J171" s="166"/>
      <c r="K171" s="171"/>
    </row>
    <row r="172" spans="1:10" ht="15">
      <c r="A172" s="166"/>
      <c r="B172" s="166"/>
      <c r="C172" s="166"/>
      <c r="D172" s="166"/>
      <c r="E172" s="175"/>
      <c r="F172" s="175"/>
      <c r="G172" s="175"/>
      <c r="H172" s="161"/>
      <c r="I172" s="161"/>
      <c r="J172" s="161"/>
    </row>
    <row r="173" spans="1:11" ht="15">
      <c r="A173" s="166"/>
      <c r="B173" s="166"/>
      <c r="C173" s="166"/>
      <c r="D173" s="166"/>
      <c r="E173" s="175"/>
      <c r="F173" s="175"/>
      <c r="G173" s="175"/>
      <c r="H173" s="161"/>
      <c r="I173" s="175"/>
      <c r="J173" s="213"/>
      <c r="K173" s="171"/>
    </row>
    <row r="174" spans="1:11" ht="15">
      <c r="A174" s="166"/>
      <c r="B174" s="166"/>
      <c r="C174" s="166"/>
      <c r="D174" s="166"/>
      <c r="E174" s="175"/>
      <c r="F174" s="175"/>
      <c r="G174" s="175"/>
      <c r="H174" s="161"/>
      <c r="I174" s="175"/>
      <c r="J174" s="166"/>
      <c r="K174" s="171"/>
    </row>
    <row r="175" spans="1:11" ht="15">
      <c r="A175" s="166"/>
      <c r="B175" s="166"/>
      <c r="C175" s="166"/>
      <c r="D175" s="166"/>
      <c r="E175" s="175"/>
      <c r="F175" s="175"/>
      <c r="G175" s="175"/>
      <c r="H175" s="161"/>
      <c r="I175" s="175"/>
      <c r="J175" s="166"/>
      <c r="K175" s="171"/>
    </row>
    <row r="176" spans="1:11" ht="15">
      <c r="A176" s="166"/>
      <c r="B176" s="166"/>
      <c r="C176" s="166"/>
      <c r="D176" s="166"/>
      <c r="E176" s="175"/>
      <c r="F176" s="175"/>
      <c r="G176" s="175"/>
      <c r="H176" s="161"/>
      <c r="I176" s="175"/>
      <c r="J176" s="213"/>
      <c r="K176" s="171"/>
    </row>
    <row r="177" spans="1:11" ht="15.75">
      <c r="A177" s="166"/>
      <c r="B177" s="166"/>
      <c r="C177" s="166"/>
      <c r="D177" s="166"/>
      <c r="E177" s="166"/>
      <c r="F177" s="166"/>
      <c r="G177" s="166"/>
      <c r="H177" s="161"/>
      <c r="I177" s="221"/>
      <c r="J177" s="230"/>
      <c r="K177" s="171"/>
    </row>
    <row r="178" spans="1:11" ht="15">
      <c r="A178" s="166"/>
      <c r="B178" s="166"/>
      <c r="C178" s="166"/>
      <c r="D178" s="166"/>
      <c r="E178" s="166"/>
      <c r="F178" s="166"/>
      <c r="G178" s="166"/>
      <c r="H178" s="161"/>
      <c r="I178" s="228"/>
      <c r="J178" s="228"/>
      <c r="K178" s="171"/>
    </row>
    <row r="179" spans="1:11" ht="15">
      <c r="A179" s="166"/>
      <c r="B179" s="166"/>
      <c r="C179" s="166"/>
      <c r="D179" s="166"/>
      <c r="E179" s="166"/>
      <c r="F179" s="166"/>
      <c r="G179" s="166"/>
      <c r="H179" s="161"/>
      <c r="I179" s="228"/>
      <c r="J179" s="228"/>
      <c r="K179" s="171"/>
    </row>
    <row r="180" spans="1:11" ht="15">
      <c r="A180" s="166"/>
      <c r="B180" s="166"/>
      <c r="C180" s="166"/>
      <c r="D180" s="166"/>
      <c r="E180" s="166"/>
      <c r="F180" s="166"/>
      <c r="G180" s="166"/>
      <c r="H180" s="161"/>
      <c r="I180" s="228"/>
      <c r="J180" s="228"/>
      <c r="K180" s="171"/>
    </row>
    <row r="181" spans="1:11" ht="15.75">
      <c r="A181" s="834"/>
      <c r="B181" s="834"/>
      <c r="C181" s="834"/>
      <c r="D181" s="834"/>
      <c r="E181" s="834"/>
      <c r="F181" s="834"/>
      <c r="G181" s="166"/>
      <c r="H181" s="161"/>
      <c r="I181" s="228"/>
      <c r="J181" s="228"/>
      <c r="K181" s="171"/>
    </row>
    <row r="182" spans="1:11" ht="15">
      <c r="A182" s="166"/>
      <c r="B182" s="166"/>
      <c r="C182" s="166"/>
      <c r="D182" s="166"/>
      <c r="E182" s="166"/>
      <c r="F182" s="166"/>
      <c r="G182" s="166"/>
      <c r="H182" s="161"/>
      <c r="I182" s="228"/>
      <c r="J182" s="228"/>
      <c r="K182" s="171"/>
    </row>
    <row r="183" spans="1:11" ht="15">
      <c r="A183" s="166"/>
      <c r="B183" s="166"/>
      <c r="C183" s="166"/>
      <c r="D183" s="166"/>
      <c r="E183" s="175"/>
      <c r="F183" s="175"/>
      <c r="G183" s="166"/>
      <c r="H183" s="161"/>
      <c r="I183" s="228"/>
      <c r="J183" s="228"/>
      <c r="K183" s="171"/>
    </row>
    <row r="184" spans="1:11" ht="15">
      <c r="A184" s="166"/>
      <c r="B184" s="166"/>
      <c r="C184" s="166"/>
      <c r="D184" s="166"/>
      <c r="E184" s="175"/>
      <c r="F184" s="175"/>
      <c r="G184" s="166"/>
      <c r="H184" s="161"/>
      <c r="I184" s="175"/>
      <c r="J184" s="213"/>
      <c r="K184" s="171"/>
    </row>
    <row r="185" spans="1:11" ht="15">
      <c r="A185" s="166"/>
      <c r="B185" s="166"/>
      <c r="C185" s="166"/>
      <c r="D185" s="166"/>
      <c r="E185" s="175"/>
      <c r="F185" s="175"/>
      <c r="G185" s="166"/>
      <c r="H185" s="161"/>
      <c r="I185" s="228"/>
      <c r="J185" s="216"/>
      <c r="K185" s="171"/>
    </row>
    <row r="186" spans="1:11" ht="15">
      <c r="A186" s="166"/>
      <c r="B186" s="166"/>
      <c r="C186" s="166"/>
      <c r="D186" s="166"/>
      <c r="E186" s="175"/>
      <c r="F186" s="175"/>
      <c r="G186" s="166"/>
      <c r="H186" s="161"/>
      <c r="I186" s="175"/>
      <c r="J186" s="213"/>
      <c r="K186" s="166"/>
    </row>
    <row r="187" spans="1:11" ht="15.75">
      <c r="A187" s="166"/>
      <c r="B187" s="166"/>
      <c r="C187" s="166"/>
      <c r="D187" s="166"/>
      <c r="E187" s="175"/>
      <c r="F187" s="175"/>
      <c r="G187" s="166"/>
      <c r="H187" s="161"/>
      <c r="I187" s="221"/>
      <c r="J187" s="219"/>
      <c r="K187" s="171"/>
    </row>
    <row r="188" spans="1:10" ht="15">
      <c r="A188" s="166"/>
      <c r="B188" s="166"/>
      <c r="C188" s="166"/>
      <c r="D188" s="166"/>
      <c r="E188" s="175"/>
      <c r="F188" s="175"/>
      <c r="G188" s="166"/>
      <c r="H188" s="161"/>
      <c r="I188" s="161"/>
      <c r="J188" s="388"/>
    </row>
    <row r="189" spans="1:11" ht="15">
      <c r="A189" s="166"/>
      <c r="B189" s="166"/>
      <c r="C189" s="166"/>
      <c r="D189" s="166"/>
      <c r="E189" s="166"/>
      <c r="F189" s="166"/>
      <c r="G189" s="166"/>
      <c r="H189" s="161"/>
      <c r="I189" s="175"/>
      <c r="J189" s="228"/>
      <c r="K189" s="171"/>
    </row>
    <row r="190" spans="1:11" ht="15">
      <c r="A190" s="166"/>
      <c r="B190" s="166"/>
      <c r="C190" s="166"/>
      <c r="D190" s="166"/>
      <c r="E190" s="166"/>
      <c r="F190" s="166"/>
      <c r="G190" s="166"/>
      <c r="H190" s="161"/>
      <c r="I190" s="175"/>
      <c r="J190" s="228"/>
      <c r="K190" s="171"/>
    </row>
    <row r="191" spans="1:11" ht="15">
      <c r="A191" s="166"/>
      <c r="B191" s="166"/>
      <c r="C191" s="166"/>
      <c r="D191" s="166"/>
      <c r="E191" s="166"/>
      <c r="F191" s="166"/>
      <c r="G191" s="166"/>
      <c r="H191" s="161"/>
      <c r="I191" s="175"/>
      <c r="J191" s="228"/>
      <c r="K191" s="171"/>
    </row>
    <row r="192" spans="1:11" ht="15.75">
      <c r="A192" s="834"/>
      <c r="B192" s="834"/>
      <c r="C192" s="834"/>
      <c r="D192" s="834"/>
      <c r="E192" s="834"/>
      <c r="F192" s="834"/>
      <c r="G192" s="166"/>
      <c r="H192" s="161"/>
      <c r="I192" s="175"/>
      <c r="J192" s="228"/>
      <c r="K192" s="171"/>
    </row>
    <row r="193" spans="1:11" ht="15">
      <c r="A193" s="166"/>
      <c r="B193" s="166"/>
      <c r="C193" s="166"/>
      <c r="D193" s="166"/>
      <c r="E193" s="166"/>
      <c r="F193" s="166"/>
      <c r="G193" s="166"/>
      <c r="H193" s="161"/>
      <c r="I193" s="175"/>
      <c r="J193" s="228"/>
      <c r="K193" s="171"/>
    </row>
    <row r="194" spans="1:11" ht="15">
      <c r="A194" s="166"/>
      <c r="B194" s="166"/>
      <c r="C194" s="166"/>
      <c r="D194" s="166"/>
      <c r="E194" s="175"/>
      <c r="F194" s="175"/>
      <c r="G194" s="175"/>
      <c r="H194" s="161"/>
      <c r="I194" s="175"/>
      <c r="J194" s="228"/>
      <c r="K194" s="171"/>
    </row>
    <row r="195" spans="1:11" ht="15">
      <c r="A195" s="166"/>
      <c r="B195" s="166"/>
      <c r="C195" s="166"/>
      <c r="D195" s="166"/>
      <c r="E195" s="175"/>
      <c r="F195" s="175"/>
      <c r="G195" s="175"/>
      <c r="H195" s="161"/>
      <c r="I195" s="175"/>
      <c r="J195" s="229"/>
      <c r="K195" s="171"/>
    </row>
    <row r="196" spans="1:11" ht="15">
      <c r="A196" s="166"/>
      <c r="B196" s="166"/>
      <c r="C196" s="166"/>
      <c r="D196" s="166"/>
      <c r="E196" s="175"/>
      <c r="F196" s="175"/>
      <c r="G196" s="175"/>
      <c r="H196" s="161"/>
      <c r="I196" s="175"/>
      <c r="J196" s="228"/>
      <c r="K196" s="171"/>
    </row>
    <row r="197" spans="1:11" ht="15">
      <c r="A197" s="166"/>
      <c r="B197" s="166"/>
      <c r="C197" s="166"/>
      <c r="D197" s="166"/>
      <c r="E197" s="175"/>
      <c r="F197" s="175"/>
      <c r="G197" s="175"/>
      <c r="H197" s="161"/>
      <c r="I197" s="175"/>
      <c r="J197" s="228"/>
      <c r="K197" s="171"/>
    </row>
    <row r="198" spans="1:11" ht="15">
      <c r="A198" s="166"/>
      <c r="B198" s="166"/>
      <c r="C198" s="166"/>
      <c r="D198" s="166"/>
      <c r="E198" s="175"/>
      <c r="F198" s="175"/>
      <c r="G198" s="175"/>
      <c r="H198" s="161"/>
      <c r="I198" s="175"/>
      <c r="J198" s="229"/>
      <c r="K198" s="171"/>
    </row>
    <row r="199" spans="1:11" ht="15.75">
      <c r="A199" s="166"/>
      <c r="B199" s="166"/>
      <c r="C199" s="166"/>
      <c r="D199" s="166"/>
      <c r="E199" s="175"/>
      <c r="F199" s="175"/>
      <c r="G199" s="175"/>
      <c r="H199" s="161"/>
      <c r="I199" s="221"/>
      <c r="J199" s="230"/>
      <c r="K199" s="171"/>
    </row>
    <row r="200" spans="1:11" ht="15.75">
      <c r="A200" s="166"/>
      <c r="B200" s="166"/>
      <c r="C200" s="166"/>
      <c r="D200" s="166"/>
      <c r="E200" s="166"/>
      <c r="F200" s="166"/>
      <c r="G200" s="166"/>
      <c r="H200" s="161"/>
      <c r="I200" s="221"/>
      <c r="J200" s="230"/>
      <c r="K200" s="171"/>
    </row>
    <row r="201" spans="1:11" ht="15.75">
      <c r="A201" s="166"/>
      <c r="B201" s="166"/>
      <c r="C201" s="166"/>
      <c r="D201" s="166"/>
      <c r="E201" s="166"/>
      <c r="F201" s="166"/>
      <c r="G201" s="166"/>
      <c r="H201" s="161"/>
      <c r="I201" s="221"/>
      <c r="J201" s="230"/>
      <c r="K201" s="171"/>
    </row>
    <row r="202" spans="1:11" ht="15.75">
      <c r="A202" s="166"/>
      <c r="B202" s="166"/>
      <c r="C202" s="166"/>
      <c r="D202" s="166"/>
      <c r="E202" s="166"/>
      <c r="F202" s="166"/>
      <c r="G202" s="166"/>
      <c r="H202" s="161"/>
      <c r="I202" s="221"/>
      <c r="J202" s="230"/>
      <c r="K202" s="171"/>
    </row>
    <row r="203" spans="1:11" ht="15.75">
      <c r="A203" s="834"/>
      <c r="B203" s="834"/>
      <c r="C203" s="834"/>
      <c r="D203" s="834"/>
      <c r="E203" s="834"/>
      <c r="F203" s="834"/>
      <c r="G203" s="166"/>
      <c r="H203" s="161"/>
      <c r="I203" s="175"/>
      <c r="J203" s="228"/>
      <c r="K203" s="171"/>
    </row>
    <row r="204" spans="1:11" ht="15">
      <c r="A204" s="166"/>
      <c r="B204" s="166"/>
      <c r="C204" s="166"/>
      <c r="D204" s="166"/>
      <c r="E204" s="166"/>
      <c r="F204" s="166"/>
      <c r="G204" s="166"/>
      <c r="H204" s="161"/>
      <c r="I204" s="175"/>
      <c r="J204" s="228"/>
      <c r="K204" s="171"/>
    </row>
    <row r="205" spans="1:11" ht="15">
      <c r="A205" s="166"/>
      <c r="B205" s="166"/>
      <c r="C205" s="166"/>
      <c r="D205" s="166"/>
      <c r="E205" s="175"/>
      <c r="F205" s="175"/>
      <c r="G205" s="175"/>
      <c r="H205" s="161"/>
      <c r="I205" s="175"/>
      <c r="J205" s="228"/>
      <c r="K205" s="171"/>
    </row>
    <row r="206" spans="1:11" ht="15">
      <c r="A206" s="166"/>
      <c r="B206" s="166"/>
      <c r="C206" s="166"/>
      <c r="D206" s="166"/>
      <c r="E206" s="175"/>
      <c r="F206" s="175"/>
      <c r="G206" s="175"/>
      <c r="H206" s="161"/>
      <c r="I206" s="175"/>
      <c r="J206" s="229"/>
      <c r="K206" s="171"/>
    </row>
    <row r="207" spans="1:11" ht="15">
      <c r="A207" s="166"/>
      <c r="B207" s="166"/>
      <c r="C207" s="166"/>
      <c r="D207" s="166"/>
      <c r="E207" s="175"/>
      <c r="F207" s="175"/>
      <c r="G207" s="175"/>
      <c r="H207" s="161"/>
      <c r="I207" s="175"/>
      <c r="J207" s="228"/>
      <c r="K207" s="171"/>
    </row>
    <row r="208" spans="1:11" ht="15">
      <c r="A208" s="166"/>
      <c r="B208" s="166"/>
      <c r="C208" s="166"/>
      <c r="D208" s="166"/>
      <c r="E208" s="175"/>
      <c r="F208" s="175"/>
      <c r="G208" s="175"/>
      <c r="H208" s="161"/>
      <c r="I208" s="175"/>
      <c r="J208" s="228"/>
      <c r="K208" s="171"/>
    </row>
    <row r="209" spans="1:11" ht="15">
      <c r="A209" s="166"/>
      <c r="B209" s="166"/>
      <c r="C209" s="166"/>
      <c r="D209" s="166"/>
      <c r="E209" s="175"/>
      <c r="F209" s="175"/>
      <c r="G209" s="175"/>
      <c r="H209" s="161"/>
      <c r="I209" s="175"/>
      <c r="J209" s="229"/>
      <c r="K209" s="171"/>
    </row>
    <row r="210" spans="1:11" ht="15.75">
      <c r="A210" s="166"/>
      <c r="B210" s="166"/>
      <c r="C210" s="166"/>
      <c r="D210" s="166"/>
      <c r="E210" s="166"/>
      <c r="F210" s="166"/>
      <c r="G210" s="166"/>
      <c r="H210" s="161"/>
      <c r="I210" s="221"/>
      <c r="J210" s="230"/>
      <c r="K210" s="171"/>
    </row>
    <row r="211" spans="1:11" ht="15">
      <c r="A211" s="166"/>
      <c r="B211" s="166"/>
      <c r="C211" s="166"/>
      <c r="D211" s="166"/>
      <c r="E211" s="166"/>
      <c r="F211" s="166"/>
      <c r="G211" s="166"/>
      <c r="H211" s="161"/>
      <c r="I211" s="175"/>
      <c r="J211" s="228"/>
      <c r="K211" s="171"/>
    </row>
    <row r="212" spans="1:11" ht="15">
      <c r="A212" s="166"/>
      <c r="B212" s="166"/>
      <c r="C212" s="166"/>
      <c r="D212" s="166"/>
      <c r="E212" s="166"/>
      <c r="F212" s="166"/>
      <c r="G212" s="166"/>
      <c r="H212" s="161"/>
      <c r="I212" s="175"/>
      <c r="J212" s="228"/>
      <c r="K212" s="171"/>
    </row>
    <row r="213" spans="1:14" ht="15">
      <c r="A213" s="166"/>
      <c r="B213" s="166"/>
      <c r="C213" s="166"/>
      <c r="D213" s="166"/>
      <c r="E213" s="166"/>
      <c r="F213" s="166"/>
      <c r="G213" s="166"/>
      <c r="H213" s="161"/>
      <c r="I213" s="175"/>
      <c r="J213" s="228"/>
      <c r="K213" s="171"/>
      <c r="N213" s="9" t="s">
        <v>104</v>
      </c>
    </row>
    <row r="214" spans="1:11" ht="15.75">
      <c r="A214" s="834"/>
      <c r="B214" s="834"/>
      <c r="C214" s="834"/>
      <c r="D214" s="834"/>
      <c r="E214" s="834"/>
      <c r="F214" s="834"/>
      <c r="G214" s="166"/>
      <c r="H214" s="161"/>
      <c r="I214" s="175"/>
      <c r="J214" s="228"/>
      <c r="K214" s="171"/>
    </row>
    <row r="215" spans="1:11" ht="15">
      <c r="A215" s="166"/>
      <c r="B215" s="166"/>
      <c r="C215" s="166"/>
      <c r="D215" s="166"/>
      <c r="E215" s="166"/>
      <c r="F215" s="166"/>
      <c r="G215" s="166"/>
      <c r="H215" s="161"/>
      <c r="I215" s="175"/>
      <c r="J215" s="228"/>
      <c r="K215" s="171"/>
    </row>
    <row r="216" spans="1:11" ht="15">
      <c r="A216" s="166"/>
      <c r="B216" s="166"/>
      <c r="C216" s="166"/>
      <c r="D216" s="166"/>
      <c r="E216" s="175"/>
      <c r="F216" s="175"/>
      <c r="G216" s="175"/>
      <c r="H216" s="161"/>
      <c r="I216" s="175"/>
      <c r="J216" s="228"/>
      <c r="K216" s="171"/>
    </row>
    <row r="217" spans="1:11" ht="15">
      <c r="A217" s="166"/>
      <c r="B217" s="166"/>
      <c r="C217" s="166"/>
      <c r="D217" s="166"/>
      <c r="E217" s="175"/>
      <c r="F217" s="175"/>
      <c r="G217" s="175"/>
      <c r="H217" s="161"/>
      <c r="I217" s="175"/>
      <c r="J217" s="229"/>
      <c r="K217" s="171"/>
    </row>
    <row r="218" spans="1:11" ht="15">
      <c r="A218" s="166"/>
      <c r="B218" s="166"/>
      <c r="C218" s="166"/>
      <c r="D218" s="166"/>
      <c r="E218" s="175"/>
      <c r="F218" s="175"/>
      <c r="G218" s="175"/>
      <c r="H218" s="161"/>
      <c r="I218" s="175"/>
      <c r="J218" s="228"/>
      <c r="K218" s="171"/>
    </row>
    <row r="219" spans="1:11" ht="15">
      <c r="A219" s="166"/>
      <c r="B219" s="166"/>
      <c r="C219" s="166"/>
      <c r="D219" s="166"/>
      <c r="E219" s="175"/>
      <c r="F219" s="175"/>
      <c r="G219" s="175"/>
      <c r="H219" s="161"/>
      <c r="I219" s="175"/>
      <c r="J219" s="228"/>
      <c r="K219" s="171"/>
    </row>
    <row r="220" spans="1:11" ht="15">
      <c r="A220" s="166"/>
      <c r="B220" s="166"/>
      <c r="C220" s="166"/>
      <c r="D220" s="166"/>
      <c r="E220" s="175"/>
      <c r="F220" s="175"/>
      <c r="G220" s="175"/>
      <c r="H220" s="161"/>
      <c r="I220" s="175"/>
      <c r="J220" s="229"/>
      <c r="K220" s="171"/>
    </row>
    <row r="221" spans="1:11" ht="15.75">
      <c r="A221" s="166"/>
      <c r="B221" s="166"/>
      <c r="C221" s="166"/>
      <c r="D221" s="166"/>
      <c r="E221" s="166"/>
      <c r="F221" s="166"/>
      <c r="G221" s="166"/>
      <c r="H221" s="161"/>
      <c r="I221" s="221"/>
      <c r="J221" s="230"/>
      <c r="K221" s="171"/>
    </row>
    <row r="222" spans="1:11" ht="15">
      <c r="A222" s="166"/>
      <c r="B222" s="166"/>
      <c r="C222" s="166"/>
      <c r="D222" s="166"/>
      <c r="E222" s="166"/>
      <c r="F222" s="166"/>
      <c r="G222" s="166"/>
      <c r="H222" s="161"/>
      <c r="I222" s="166"/>
      <c r="J222" s="166"/>
      <c r="K222" s="171"/>
    </row>
    <row r="223" spans="1:11" ht="15">
      <c r="A223" s="166"/>
      <c r="B223" s="166"/>
      <c r="C223" s="166"/>
      <c r="D223" s="166"/>
      <c r="E223" s="166"/>
      <c r="F223" s="166"/>
      <c r="G223" s="166"/>
      <c r="H223" s="161"/>
      <c r="I223" s="166"/>
      <c r="J223" s="166"/>
      <c r="K223" s="171"/>
    </row>
    <row r="224" spans="1:11" ht="15">
      <c r="A224" s="166"/>
      <c r="B224" s="166"/>
      <c r="C224" s="166"/>
      <c r="D224" s="166"/>
      <c r="E224" s="166"/>
      <c r="F224" s="166"/>
      <c r="G224" s="166"/>
      <c r="H224" s="161"/>
      <c r="I224" s="166"/>
      <c r="J224" s="166"/>
      <c r="K224" s="171"/>
    </row>
    <row r="225" spans="1:11" ht="15.75">
      <c r="A225" s="834"/>
      <c r="B225" s="834"/>
      <c r="C225" s="834"/>
      <c r="D225" s="834"/>
      <c r="E225" s="834"/>
      <c r="F225" s="834"/>
      <c r="G225" s="175"/>
      <c r="H225" s="161"/>
      <c r="I225" s="166"/>
      <c r="J225" s="175"/>
      <c r="K225" s="166"/>
    </row>
    <row r="226" spans="1:11" ht="15">
      <c r="A226" s="166"/>
      <c r="B226" s="166"/>
      <c r="C226" s="166"/>
      <c r="D226" s="175"/>
      <c r="E226" s="175"/>
      <c r="F226" s="175"/>
      <c r="G226" s="175"/>
      <c r="H226" s="161"/>
      <c r="I226" s="166"/>
      <c r="J226" s="175"/>
      <c r="K226" s="166"/>
    </row>
    <row r="227" spans="1:11" ht="15">
      <c r="A227" s="166"/>
      <c r="B227" s="166"/>
      <c r="C227" s="166"/>
      <c r="D227" s="175"/>
      <c r="E227" s="175"/>
      <c r="F227" s="175"/>
      <c r="G227" s="175"/>
      <c r="H227" s="161"/>
      <c r="I227" s="166"/>
      <c r="J227" s="175"/>
      <c r="K227" s="166"/>
    </row>
    <row r="228" spans="1:11" ht="15">
      <c r="A228" s="166"/>
      <c r="B228" s="166"/>
      <c r="C228" s="166"/>
      <c r="D228" s="175"/>
      <c r="E228" s="175"/>
      <c r="F228" s="175"/>
      <c r="G228" s="175"/>
      <c r="H228" s="161"/>
      <c r="I228" s="166"/>
      <c r="J228" s="175"/>
      <c r="K228" s="166"/>
    </row>
    <row r="229" spans="1:11" ht="15">
      <c r="A229" s="166"/>
      <c r="B229" s="166"/>
      <c r="C229" s="166"/>
      <c r="D229" s="175"/>
      <c r="E229" s="175"/>
      <c r="F229" s="175"/>
      <c r="G229" s="175"/>
      <c r="H229" s="161"/>
      <c r="I229" s="166"/>
      <c r="J229" s="175"/>
      <c r="K229" s="166"/>
    </row>
    <row r="230" spans="1:11" ht="15">
      <c r="A230" s="166"/>
      <c r="B230" s="166"/>
      <c r="C230" s="166"/>
      <c r="D230" s="175"/>
      <c r="E230" s="175"/>
      <c r="F230" s="175"/>
      <c r="G230" s="175"/>
      <c r="H230" s="161"/>
      <c r="I230" s="166"/>
      <c r="J230" s="175"/>
      <c r="K230" s="166"/>
    </row>
    <row r="231" spans="1:11" ht="15">
      <c r="A231" s="166"/>
      <c r="B231" s="166"/>
      <c r="C231" s="166"/>
      <c r="D231" s="175"/>
      <c r="E231" s="175"/>
      <c r="F231" s="175"/>
      <c r="G231" s="175"/>
      <c r="H231" s="161"/>
      <c r="I231" s="166"/>
      <c r="J231" s="175"/>
      <c r="K231" s="166"/>
    </row>
    <row r="232" spans="1:11" ht="15">
      <c r="A232" s="166"/>
      <c r="B232" s="166"/>
      <c r="C232" s="166"/>
      <c r="D232" s="175"/>
      <c r="E232" s="175"/>
      <c r="F232" s="175"/>
      <c r="G232" s="175"/>
      <c r="H232" s="161"/>
      <c r="I232" s="166"/>
      <c r="J232" s="175"/>
      <c r="K232" s="166"/>
    </row>
    <row r="233" spans="1:11" ht="15">
      <c r="A233" s="166"/>
      <c r="B233" s="166"/>
      <c r="C233" s="166"/>
      <c r="D233" s="175"/>
      <c r="E233" s="175"/>
      <c r="F233" s="175"/>
      <c r="G233" s="175"/>
      <c r="H233" s="161"/>
      <c r="I233" s="166"/>
      <c r="J233" s="175"/>
      <c r="K233" s="171"/>
    </row>
    <row r="234" spans="1:11" ht="15.75">
      <c r="A234" s="166"/>
      <c r="B234" s="166"/>
      <c r="C234" s="166"/>
      <c r="D234" s="175"/>
      <c r="E234" s="175"/>
      <c r="F234" s="175"/>
      <c r="G234" s="175"/>
      <c r="H234" s="161"/>
      <c r="I234" s="221"/>
      <c r="J234" s="219"/>
      <c r="K234" s="171"/>
    </row>
    <row r="235" spans="1:10" ht="1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</row>
    <row r="236" spans="1:10" ht="1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</row>
    <row r="237" spans="1:10" ht="1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</row>
    <row r="238" spans="1:10" ht="1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</row>
    <row r="239" spans="1:10" ht="1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</row>
    <row r="240" spans="1:10" ht="1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</row>
    <row r="241" spans="1:10" ht="1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</row>
    <row r="242" spans="1:10" ht="1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</row>
    <row r="243" spans="1:10" ht="1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</row>
    <row r="244" spans="1:10" ht="1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</row>
    <row r="245" spans="1:10" ht="1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</row>
    <row r="246" spans="1:10" ht="1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</row>
    <row r="247" spans="1:10" ht="1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</row>
    <row r="248" spans="1:10" ht="1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</row>
    <row r="249" spans="1:10" ht="1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</row>
    <row r="250" spans="1:10" ht="1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</row>
    <row r="251" spans="1:10" ht="1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</row>
    <row r="252" spans="1:10" ht="1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</row>
    <row r="253" spans="1:10" ht="1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</row>
    <row r="254" spans="1:10" ht="1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</row>
    <row r="255" spans="1:10" ht="1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</row>
    <row r="256" spans="1:10" ht="1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</row>
    <row r="257" spans="1:10" ht="1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</row>
    <row r="258" spans="1:10" ht="1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</row>
    <row r="259" spans="1:10" ht="1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</row>
    <row r="260" spans="1:10" ht="1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</row>
    <row r="261" spans="1:10" ht="1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</row>
    <row r="262" spans="1:10" ht="1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</row>
    <row r="263" spans="1:10" ht="1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</row>
    <row r="264" spans="1:10" ht="1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</row>
    <row r="265" spans="1:10" ht="1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</row>
    <row r="266" spans="1:10" ht="1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</row>
    <row r="267" spans="1:10" ht="1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</row>
    <row r="268" spans="1:10" ht="1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</row>
    <row r="269" spans="1:10" ht="1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</row>
    <row r="270" spans="1:10" ht="1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</row>
    <row r="271" spans="1:10" ht="1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</row>
    <row r="272" spans="1:10" ht="1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</row>
    <row r="273" spans="1:10" ht="1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</row>
    <row r="274" spans="1:10" ht="1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</row>
    <row r="275" spans="1:10" ht="1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</row>
    <row r="276" spans="1:10" ht="12.75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</row>
    <row r="277" spans="1:10" ht="12.75">
      <c r="A277" s="18"/>
      <c r="B277" s="18"/>
      <c r="C277" s="18"/>
      <c r="D277" s="161"/>
      <c r="E277" s="18"/>
      <c r="F277" s="18"/>
      <c r="G277" s="18"/>
      <c r="H277" s="161"/>
      <c r="I277" s="18"/>
      <c r="J277" s="18"/>
    </row>
    <row r="278" spans="1:10" ht="12.75">
      <c r="A278" s="18"/>
      <c r="B278" s="18"/>
      <c r="C278" s="18"/>
      <c r="D278" s="161"/>
      <c r="E278" s="18"/>
      <c r="F278" s="18"/>
      <c r="G278" s="18"/>
      <c r="H278" s="161"/>
      <c r="I278" s="18"/>
      <c r="J278" s="18"/>
    </row>
    <row r="279" spans="1:10" ht="12.75">
      <c r="A279" s="18"/>
      <c r="B279" s="18"/>
      <c r="C279" s="18"/>
      <c r="D279" s="161"/>
      <c r="E279" s="18"/>
      <c r="F279" s="18"/>
      <c r="G279" s="18"/>
      <c r="H279" s="161"/>
      <c r="I279" s="18"/>
      <c r="J279" s="18"/>
    </row>
    <row r="280" spans="1:10" ht="12.75">
      <c r="A280" s="18"/>
      <c r="B280" s="18"/>
      <c r="C280" s="18"/>
      <c r="D280" s="161"/>
      <c r="E280" s="18"/>
      <c r="F280" s="18"/>
      <c r="G280" s="18"/>
      <c r="H280" s="161"/>
      <c r="I280" s="18"/>
      <c r="J280" s="18"/>
    </row>
    <row r="281" spans="1:10" ht="12.75">
      <c r="A281" s="18"/>
      <c r="B281" s="18"/>
      <c r="C281" s="18"/>
      <c r="D281" s="161"/>
      <c r="E281" s="18"/>
      <c r="F281" s="18"/>
      <c r="G281" s="18"/>
      <c r="H281" s="161"/>
      <c r="I281" s="18"/>
      <c r="J281" s="18"/>
    </row>
    <row r="282" spans="1:10" ht="12.75">
      <c r="A282" s="18"/>
      <c r="B282" s="18"/>
      <c r="C282" s="18"/>
      <c r="D282" s="161"/>
      <c r="E282" s="18"/>
      <c r="F282" s="18"/>
      <c r="G282" s="18"/>
      <c r="H282" s="161"/>
      <c r="I282" s="18"/>
      <c r="J282" s="18"/>
    </row>
    <row r="283" spans="1:10" ht="12.75">
      <c r="A283" s="18"/>
      <c r="B283" s="18"/>
      <c r="C283" s="18"/>
      <c r="D283" s="161"/>
      <c r="E283" s="18"/>
      <c r="F283" s="18"/>
      <c r="G283" s="18"/>
      <c r="H283" s="161"/>
      <c r="I283" s="18"/>
      <c r="J283" s="18"/>
    </row>
    <row r="284" spans="1:10" ht="12.75">
      <c r="A284" s="18"/>
      <c r="B284" s="18"/>
      <c r="C284" s="18"/>
      <c r="D284" s="161"/>
      <c r="E284" s="18"/>
      <c r="F284" s="18"/>
      <c r="G284" s="18"/>
      <c r="H284" s="161"/>
      <c r="I284" s="18"/>
      <c r="J284" s="18"/>
    </row>
    <row r="285" spans="1:10" ht="12.75">
      <c r="A285" s="18"/>
      <c r="B285" s="18"/>
      <c r="C285" s="18"/>
      <c r="D285" s="161"/>
      <c r="E285" s="18"/>
      <c r="F285" s="18"/>
      <c r="G285" s="18"/>
      <c r="H285" s="161"/>
      <c r="I285" s="18"/>
      <c r="J285" s="18"/>
    </row>
    <row r="286" spans="1:10" ht="12.75">
      <c r="A286" s="18"/>
      <c r="B286" s="18"/>
      <c r="C286" s="18"/>
      <c r="D286" s="161"/>
      <c r="E286" s="18"/>
      <c r="F286" s="18"/>
      <c r="G286" s="18"/>
      <c r="H286" s="161"/>
      <c r="I286" s="18"/>
      <c r="J286" s="18"/>
    </row>
    <row r="287" spans="1:10" ht="12.75">
      <c r="A287" s="18"/>
      <c r="B287" s="18"/>
      <c r="C287" s="18"/>
      <c r="D287" s="161"/>
      <c r="E287" s="18"/>
      <c r="F287" s="18"/>
      <c r="G287" s="18"/>
      <c r="H287" s="161"/>
      <c r="I287" s="18"/>
      <c r="J287" s="18"/>
    </row>
    <row r="288" spans="1:10" ht="12.75">
      <c r="A288" s="18"/>
      <c r="B288" s="18"/>
      <c r="C288" s="18"/>
      <c r="D288" s="161"/>
      <c r="E288" s="18"/>
      <c r="F288" s="18"/>
      <c r="G288" s="18"/>
      <c r="H288" s="161"/>
      <c r="I288" s="18"/>
      <c r="J288" s="18"/>
    </row>
    <row r="289" spans="1:10" ht="12.75">
      <c r="A289" s="18"/>
      <c r="B289" s="18"/>
      <c r="C289" s="18"/>
      <c r="D289" s="161"/>
      <c r="E289" s="18"/>
      <c r="F289" s="18"/>
      <c r="G289" s="18"/>
      <c r="H289" s="161"/>
      <c r="I289" s="18"/>
      <c r="J289" s="18"/>
    </row>
    <row r="290" spans="1:10" ht="12.75">
      <c r="A290" s="18"/>
      <c r="B290" s="18"/>
      <c r="C290" s="18"/>
      <c r="D290" s="161"/>
      <c r="E290" s="18"/>
      <c r="F290" s="18"/>
      <c r="G290" s="18"/>
      <c r="H290" s="161"/>
      <c r="I290" s="18"/>
      <c r="J290" s="18"/>
    </row>
    <row r="291" spans="1:10" ht="12.75">
      <c r="A291" s="18"/>
      <c r="B291" s="18"/>
      <c r="C291" s="18"/>
      <c r="D291" s="161"/>
      <c r="E291" s="18"/>
      <c r="F291" s="18"/>
      <c r="G291" s="18"/>
      <c r="H291" s="161"/>
      <c r="I291" s="18"/>
      <c r="J291" s="18"/>
    </row>
    <row r="292" spans="1:10" ht="12.75">
      <c r="A292" s="18"/>
      <c r="B292" s="18"/>
      <c r="C292" s="18"/>
      <c r="D292" s="161"/>
      <c r="E292" s="18"/>
      <c r="F292" s="18"/>
      <c r="G292" s="18"/>
      <c r="H292" s="161"/>
      <c r="I292" s="18"/>
      <c r="J292" s="18"/>
    </row>
    <row r="293" spans="1:10" ht="12.75">
      <c r="A293" s="18"/>
      <c r="B293" s="18"/>
      <c r="C293" s="18"/>
      <c r="D293" s="161"/>
      <c r="E293" s="18"/>
      <c r="F293" s="18"/>
      <c r="G293" s="18"/>
      <c r="H293" s="161"/>
      <c r="I293" s="18"/>
      <c r="J293" s="18"/>
    </row>
    <row r="294" spans="1:10" ht="12.75">
      <c r="A294" s="18"/>
      <c r="B294" s="18"/>
      <c r="C294" s="18"/>
      <c r="D294" s="161"/>
      <c r="E294" s="18"/>
      <c r="F294" s="18"/>
      <c r="G294" s="18"/>
      <c r="H294" s="161"/>
      <c r="I294" s="18"/>
      <c r="J294" s="18"/>
    </row>
    <row r="295" spans="1:10" ht="12.75">
      <c r="A295" s="18"/>
      <c r="B295" s="18"/>
      <c r="C295" s="18"/>
      <c r="D295" s="161"/>
      <c r="E295" s="18"/>
      <c r="F295" s="18"/>
      <c r="G295" s="18"/>
      <c r="H295" s="161"/>
      <c r="I295" s="18"/>
      <c r="J295" s="18"/>
    </row>
    <row r="296" spans="1:10" ht="12.75">
      <c r="A296" s="18"/>
      <c r="B296" s="18"/>
      <c r="C296" s="18"/>
      <c r="D296" s="161"/>
      <c r="E296" s="18"/>
      <c r="F296" s="18"/>
      <c r="G296" s="18"/>
      <c r="H296" s="161"/>
      <c r="I296" s="18"/>
      <c r="J296" s="18"/>
    </row>
    <row r="297" spans="1:10" ht="12.75">
      <c r="A297" s="18"/>
      <c r="B297" s="18"/>
      <c r="C297" s="18"/>
      <c r="D297" s="161"/>
      <c r="E297" s="18"/>
      <c r="F297" s="18"/>
      <c r="G297" s="18"/>
      <c r="H297" s="161"/>
      <c r="I297" s="18"/>
      <c r="J297" s="18"/>
    </row>
    <row r="298" spans="1:10" ht="12.75">
      <c r="A298" s="18"/>
      <c r="B298" s="18"/>
      <c r="C298" s="18"/>
      <c r="D298" s="161"/>
      <c r="E298" s="18"/>
      <c r="F298" s="18"/>
      <c r="G298" s="18"/>
      <c r="H298" s="161"/>
      <c r="I298" s="18"/>
      <c r="J298" s="18"/>
    </row>
    <row r="299" spans="1:10" ht="12.75">
      <c r="A299" s="18"/>
      <c r="B299" s="18"/>
      <c r="C299" s="18"/>
      <c r="D299" s="161"/>
      <c r="E299" s="18"/>
      <c r="F299" s="18"/>
      <c r="G299" s="18"/>
      <c r="H299" s="161"/>
      <c r="I299" s="18"/>
      <c r="J299" s="18"/>
    </row>
    <row r="300" spans="1:10" ht="12.75">
      <c r="A300" s="18"/>
      <c r="B300" s="18"/>
      <c r="C300" s="18"/>
      <c r="D300" s="161"/>
      <c r="E300" s="18"/>
      <c r="F300" s="18"/>
      <c r="G300" s="18"/>
      <c r="H300" s="161"/>
      <c r="I300" s="18"/>
      <c r="J300" s="18"/>
    </row>
    <row r="301" spans="1:10" ht="12.75">
      <c r="A301" s="18"/>
      <c r="B301" s="18"/>
      <c r="C301" s="18"/>
      <c r="D301" s="161"/>
      <c r="E301" s="18"/>
      <c r="F301" s="18"/>
      <c r="G301" s="18"/>
      <c r="H301" s="161"/>
      <c r="I301" s="18"/>
      <c r="J301" s="18"/>
    </row>
    <row r="302" spans="1:10" ht="12.75">
      <c r="A302" s="18"/>
      <c r="B302" s="18"/>
      <c r="C302" s="18"/>
      <c r="D302" s="161"/>
      <c r="E302" s="18"/>
      <c r="F302" s="18"/>
      <c r="G302" s="18"/>
      <c r="H302" s="161"/>
      <c r="I302" s="18"/>
      <c r="J302" s="18"/>
    </row>
    <row r="303" spans="1:10" ht="12.75">
      <c r="A303" s="18"/>
      <c r="B303" s="18"/>
      <c r="C303" s="18"/>
      <c r="D303" s="161"/>
      <c r="E303" s="18"/>
      <c r="F303" s="18"/>
      <c r="G303" s="18"/>
      <c r="H303" s="161"/>
      <c r="I303" s="18"/>
      <c r="J303" s="18"/>
    </row>
    <row r="304" spans="1:10" ht="12.75">
      <c r="A304" s="18"/>
      <c r="B304" s="18"/>
      <c r="C304" s="18"/>
      <c r="D304" s="161"/>
      <c r="E304" s="18"/>
      <c r="F304" s="18"/>
      <c r="G304" s="18"/>
      <c r="H304" s="161"/>
      <c r="I304" s="18"/>
      <c r="J304" s="18"/>
    </row>
    <row r="305" spans="1:10" ht="12.75">
      <c r="A305" s="18"/>
      <c r="B305" s="18"/>
      <c r="C305" s="18"/>
      <c r="D305" s="161"/>
      <c r="E305" s="18"/>
      <c r="F305" s="18"/>
      <c r="G305" s="18"/>
      <c r="H305" s="161"/>
      <c r="I305" s="18"/>
      <c r="J305" s="18"/>
    </row>
    <row r="306" spans="1:10" ht="12.75">
      <c r="A306" s="18"/>
      <c r="B306" s="18"/>
      <c r="C306" s="18"/>
      <c r="D306" s="161"/>
      <c r="E306" s="18"/>
      <c r="F306" s="18"/>
      <c r="G306" s="18"/>
      <c r="H306" s="161"/>
      <c r="I306" s="18"/>
      <c r="J306" s="18"/>
    </row>
    <row r="307" spans="1:10" ht="12.75">
      <c r="A307" s="18"/>
      <c r="B307" s="18"/>
      <c r="C307" s="18"/>
      <c r="D307" s="161"/>
      <c r="E307" s="18"/>
      <c r="F307" s="18"/>
      <c r="G307" s="18"/>
      <c r="H307" s="161"/>
      <c r="I307" s="18"/>
      <c r="J307" s="18"/>
    </row>
    <row r="308" spans="1:10" ht="12.75">
      <c r="A308" s="18"/>
      <c r="B308" s="18"/>
      <c r="C308" s="18"/>
      <c r="D308" s="161"/>
      <c r="E308" s="18"/>
      <c r="F308" s="18"/>
      <c r="G308" s="18"/>
      <c r="H308" s="161"/>
      <c r="I308" s="18"/>
      <c r="J308" s="18"/>
    </row>
    <row r="309" spans="1:10" ht="12.75">
      <c r="A309" s="18"/>
      <c r="B309" s="18"/>
      <c r="C309" s="18"/>
      <c r="D309" s="161"/>
      <c r="E309" s="18"/>
      <c r="F309" s="18"/>
      <c r="G309" s="18"/>
      <c r="H309" s="161"/>
      <c r="I309" s="18"/>
      <c r="J309" s="18"/>
    </row>
    <row r="310" spans="1:10" ht="12.75">
      <c r="A310" s="18"/>
      <c r="B310" s="18"/>
      <c r="C310" s="18"/>
      <c r="D310" s="161"/>
      <c r="E310" s="18"/>
      <c r="F310" s="18"/>
      <c r="G310" s="18"/>
      <c r="H310" s="161"/>
      <c r="I310" s="18"/>
      <c r="J310" s="18"/>
    </row>
    <row r="311" spans="1:10" ht="12.75">
      <c r="A311" s="18"/>
      <c r="B311" s="18"/>
      <c r="C311" s="18"/>
      <c r="D311" s="161"/>
      <c r="E311" s="18"/>
      <c r="F311" s="18"/>
      <c r="G311" s="18"/>
      <c r="H311" s="161"/>
      <c r="I311" s="18"/>
      <c r="J311" s="18"/>
    </row>
    <row r="312" spans="1:10" ht="12.75">
      <c r="A312" s="18"/>
      <c r="B312" s="18"/>
      <c r="C312" s="18"/>
      <c r="D312" s="161"/>
      <c r="E312" s="18"/>
      <c r="F312" s="18"/>
      <c r="G312" s="18"/>
      <c r="H312" s="161"/>
      <c r="I312" s="18"/>
      <c r="J312" s="18"/>
    </row>
    <row r="313" spans="1:10" ht="12.75">
      <c r="A313" s="18"/>
      <c r="B313" s="18"/>
      <c r="C313" s="18"/>
      <c r="D313" s="161"/>
      <c r="E313" s="18"/>
      <c r="F313" s="18"/>
      <c r="G313" s="18"/>
      <c r="H313" s="161"/>
      <c r="I313" s="18"/>
      <c r="J313" s="18"/>
    </row>
    <row r="314" spans="1:10" ht="12.75">
      <c r="A314" s="18"/>
      <c r="B314" s="18"/>
      <c r="C314" s="18"/>
      <c r="D314" s="161"/>
      <c r="E314" s="18"/>
      <c r="F314" s="18"/>
      <c r="G314" s="18"/>
      <c r="H314" s="161"/>
      <c r="I314" s="18"/>
      <c r="J314" s="18"/>
    </row>
    <row r="315" spans="1:10" ht="12.75">
      <c r="A315" s="18"/>
      <c r="B315" s="18"/>
      <c r="C315" s="18"/>
      <c r="D315" s="161"/>
      <c r="E315" s="18"/>
      <c r="F315" s="18"/>
      <c r="G315" s="18"/>
      <c r="H315" s="161"/>
      <c r="I315" s="18"/>
      <c r="J315" s="18"/>
    </row>
    <row r="316" spans="1:10" ht="12.75">
      <c r="A316" s="18"/>
      <c r="B316" s="18"/>
      <c r="C316" s="18"/>
      <c r="D316" s="161"/>
      <c r="E316" s="18"/>
      <c r="F316" s="18"/>
      <c r="G316" s="18"/>
      <c r="H316" s="161"/>
      <c r="I316" s="18"/>
      <c r="J316" s="18"/>
    </row>
    <row r="317" spans="1:10" ht="12.75">
      <c r="A317" s="18"/>
      <c r="B317" s="18"/>
      <c r="C317" s="18"/>
      <c r="D317" s="161"/>
      <c r="E317" s="18"/>
      <c r="F317" s="18"/>
      <c r="G317" s="18"/>
      <c r="H317" s="161"/>
      <c r="I317" s="18"/>
      <c r="J317" s="18"/>
    </row>
    <row r="318" spans="1:10" ht="12.75">
      <c r="A318" s="18"/>
      <c r="B318" s="18"/>
      <c r="C318" s="18"/>
      <c r="D318" s="161"/>
      <c r="E318" s="18"/>
      <c r="F318" s="18"/>
      <c r="G318" s="18"/>
      <c r="H318" s="161"/>
      <c r="I318" s="18"/>
      <c r="J318" s="18"/>
    </row>
    <row r="319" spans="1:10" ht="12.75">
      <c r="A319" s="18"/>
      <c r="B319" s="18"/>
      <c r="C319" s="18"/>
      <c r="D319" s="161"/>
      <c r="E319" s="18"/>
      <c r="F319" s="18"/>
      <c r="G319" s="18"/>
      <c r="H319" s="161"/>
      <c r="I319" s="18"/>
      <c r="J319" s="18"/>
    </row>
    <row r="320" spans="1:10" ht="12.75">
      <c r="A320" s="18"/>
      <c r="B320" s="18"/>
      <c r="C320" s="18"/>
      <c r="D320" s="161"/>
      <c r="E320" s="18"/>
      <c r="F320" s="18"/>
      <c r="G320" s="18"/>
      <c r="H320" s="161"/>
      <c r="I320" s="18"/>
      <c r="J320" s="18"/>
    </row>
    <row r="321" spans="1:10" ht="12.75">
      <c r="A321" s="18"/>
      <c r="B321" s="18"/>
      <c r="C321" s="18"/>
      <c r="D321" s="161"/>
      <c r="E321" s="18"/>
      <c r="F321" s="18"/>
      <c r="G321" s="18"/>
      <c r="H321" s="161"/>
      <c r="I321" s="18"/>
      <c r="J321" s="18"/>
    </row>
    <row r="322" spans="1:10" ht="12.75">
      <c r="A322" s="18"/>
      <c r="B322" s="18"/>
      <c r="C322" s="18"/>
      <c r="D322" s="161"/>
      <c r="E322" s="18"/>
      <c r="F322" s="18"/>
      <c r="G322" s="18"/>
      <c r="H322" s="161"/>
      <c r="I322" s="18"/>
      <c r="J322" s="18"/>
    </row>
    <row r="323" spans="1:10" ht="12.75">
      <c r="A323" s="18"/>
      <c r="B323" s="18"/>
      <c r="C323" s="18"/>
      <c r="D323" s="161"/>
      <c r="E323" s="18"/>
      <c r="F323" s="18"/>
      <c r="G323" s="18"/>
      <c r="H323" s="161"/>
      <c r="I323" s="18"/>
      <c r="J323" s="18"/>
    </row>
    <row r="324" spans="1:10" ht="12.75">
      <c r="A324" s="18"/>
      <c r="B324" s="18"/>
      <c r="C324" s="18"/>
      <c r="D324" s="161"/>
      <c r="E324" s="18"/>
      <c r="F324" s="18"/>
      <c r="G324" s="18"/>
      <c r="H324" s="161"/>
      <c r="I324" s="18"/>
      <c r="J324" s="18"/>
    </row>
    <row r="325" spans="1:10" ht="12.75">
      <c r="A325" s="18"/>
      <c r="B325" s="18"/>
      <c r="C325" s="18"/>
      <c r="D325" s="161"/>
      <c r="E325" s="18"/>
      <c r="F325" s="18"/>
      <c r="G325" s="18"/>
      <c r="H325" s="161"/>
      <c r="I325" s="18"/>
      <c r="J325" s="18"/>
    </row>
    <row r="326" spans="1:10" ht="12.75">
      <c r="A326" s="18"/>
      <c r="B326" s="18"/>
      <c r="C326" s="18"/>
      <c r="D326" s="161"/>
      <c r="E326" s="18"/>
      <c r="F326" s="18"/>
      <c r="G326" s="18"/>
      <c r="H326" s="161"/>
      <c r="I326" s="18"/>
      <c r="J326" s="18"/>
    </row>
    <row r="327" spans="1:10" ht="12.75">
      <c r="A327" s="18"/>
      <c r="B327" s="18"/>
      <c r="C327" s="18"/>
      <c r="D327" s="161"/>
      <c r="E327" s="18"/>
      <c r="F327" s="18"/>
      <c r="G327" s="18"/>
      <c r="H327" s="161"/>
      <c r="I327" s="18"/>
      <c r="J327" s="18"/>
    </row>
    <row r="328" spans="1:10" ht="12.75">
      <c r="A328" s="18"/>
      <c r="B328" s="18"/>
      <c r="C328" s="18"/>
      <c r="D328" s="161"/>
      <c r="E328" s="18"/>
      <c r="F328" s="18"/>
      <c r="G328" s="18"/>
      <c r="H328" s="161"/>
      <c r="I328" s="18"/>
      <c r="J328" s="18"/>
    </row>
    <row r="329" spans="1:10" ht="12.75">
      <c r="A329" s="18"/>
      <c r="B329" s="18"/>
      <c r="C329" s="18"/>
      <c r="D329" s="161"/>
      <c r="E329" s="18"/>
      <c r="F329" s="18"/>
      <c r="G329" s="18"/>
      <c r="H329" s="161"/>
      <c r="I329" s="18"/>
      <c r="J329" s="18"/>
    </row>
    <row r="330" spans="1:10" ht="12.75">
      <c r="A330" s="18"/>
      <c r="B330" s="18"/>
      <c r="C330" s="18"/>
      <c r="D330" s="161"/>
      <c r="E330" s="18"/>
      <c r="F330" s="18"/>
      <c r="G330" s="18"/>
      <c r="H330" s="161"/>
      <c r="I330" s="18"/>
      <c r="J330" s="18"/>
    </row>
    <row r="331" spans="1:10" ht="12.75">
      <c r="A331" s="18"/>
      <c r="B331" s="18"/>
      <c r="C331" s="18"/>
      <c r="D331" s="161"/>
      <c r="E331" s="18"/>
      <c r="F331" s="18"/>
      <c r="G331" s="18"/>
      <c r="H331" s="161"/>
      <c r="I331" s="18"/>
      <c r="J331" s="18"/>
    </row>
    <row r="332" spans="1:10" ht="12.75">
      <c r="A332" s="18"/>
      <c r="B332" s="18"/>
      <c r="C332" s="18"/>
      <c r="D332" s="161"/>
      <c r="E332" s="18"/>
      <c r="F332" s="18"/>
      <c r="G332" s="18"/>
      <c r="H332" s="161"/>
      <c r="I332" s="18"/>
      <c r="J332" s="18"/>
    </row>
    <row r="333" spans="1:10" ht="12.75">
      <c r="A333" s="18"/>
      <c r="B333" s="18"/>
      <c r="C333" s="18"/>
      <c r="D333" s="161"/>
      <c r="E333" s="18"/>
      <c r="F333" s="18"/>
      <c r="G333" s="18"/>
      <c r="H333" s="161"/>
      <c r="I333" s="18"/>
      <c r="J333" s="18"/>
    </row>
    <row r="334" spans="1:10" ht="12.75">
      <c r="A334" s="18"/>
      <c r="B334" s="18"/>
      <c r="C334" s="18"/>
      <c r="D334" s="161"/>
      <c r="E334" s="18"/>
      <c r="F334" s="18"/>
      <c r="G334" s="18"/>
      <c r="H334" s="161"/>
      <c r="I334" s="18"/>
      <c r="J334" s="18"/>
    </row>
    <row r="335" spans="1:10" ht="12.75">
      <c r="A335" s="18"/>
      <c r="B335" s="18"/>
      <c r="C335" s="18"/>
      <c r="D335" s="161"/>
      <c r="E335" s="18"/>
      <c r="F335" s="18"/>
      <c r="G335" s="18"/>
      <c r="H335" s="161"/>
      <c r="I335" s="18"/>
      <c r="J335" s="18"/>
    </row>
    <row r="336" spans="1:10" ht="12.75">
      <c r="A336" s="18"/>
      <c r="B336" s="18"/>
      <c r="C336" s="18"/>
      <c r="D336" s="161"/>
      <c r="E336" s="18"/>
      <c r="F336" s="18"/>
      <c r="G336" s="18"/>
      <c r="H336" s="161"/>
      <c r="I336" s="18"/>
      <c r="J336" s="18"/>
    </row>
    <row r="337" spans="1:10" ht="12.75">
      <c r="A337" s="18"/>
      <c r="B337" s="18"/>
      <c r="C337" s="18"/>
      <c r="D337" s="161"/>
      <c r="E337" s="18"/>
      <c r="F337" s="18"/>
      <c r="G337" s="18"/>
      <c r="H337" s="161"/>
      <c r="I337" s="18"/>
      <c r="J337" s="18"/>
    </row>
    <row r="338" spans="1:10" ht="12.75">
      <c r="A338" s="18"/>
      <c r="B338" s="18"/>
      <c r="C338" s="18"/>
      <c r="D338" s="161"/>
      <c r="E338" s="18"/>
      <c r="F338" s="18"/>
      <c r="G338" s="18"/>
      <c r="H338" s="161"/>
      <c r="I338" s="18"/>
      <c r="J338" s="18"/>
    </row>
    <row r="339" spans="1:10" ht="12.75">
      <c r="A339" s="18"/>
      <c r="B339" s="18"/>
      <c r="C339" s="18"/>
      <c r="D339" s="161"/>
      <c r="E339" s="18"/>
      <c r="F339" s="18"/>
      <c r="G339" s="18"/>
      <c r="H339" s="161"/>
      <c r="I339" s="18"/>
      <c r="J339" s="18"/>
    </row>
    <row r="340" spans="1:10" ht="12.75">
      <c r="A340" s="18"/>
      <c r="B340" s="18"/>
      <c r="C340" s="18"/>
      <c r="D340" s="161"/>
      <c r="E340" s="18"/>
      <c r="F340" s="18"/>
      <c r="G340" s="18"/>
      <c r="H340" s="161"/>
      <c r="I340" s="18"/>
      <c r="J340" s="18"/>
    </row>
    <row r="341" spans="1:10" ht="12.75">
      <c r="A341" s="18"/>
      <c r="B341" s="18"/>
      <c r="C341" s="18"/>
      <c r="D341" s="161"/>
      <c r="E341" s="18"/>
      <c r="F341" s="18"/>
      <c r="G341" s="18"/>
      <c r="H341" s="161"/>
      <c r="I341" s="18"/>
      <c r="J341" s="18"/>
    </row>
    <row r="342" spans="1:10" ht="12.75">
      <c r="A342" s="18"/>
      <c r="B342" s="18"/>
      <c r="C342" s="18"/>
      <c r="D342" s="161"/>
      <c r="E342" s="18"/>
      <c r="F342" s="18"/>
      <c r="G342" s="18"/>
      <c r="H342" s="161"/>
      <c r="I342" s="18"/>
      <c r="J342" s="18"/>
    </row>
    <row r="343" spans="1:10" ht="12.75">
      <c r="A343" s="18"/>
      <c r="B343" s="18"/>
      <c r="C343" s="18"/>
      <c r="D343" s="161"/>
      <c r="E343" s="18"/>
      <c r="F343" s="18"/>
      <c r="G343" s="18"/>
      <c r="H343" s="161"/>
      <c r="I343" s="18"/>
      <c r="J343" s="18"/>
    </row>
    <row r="344" spans="1:10" ht="12.75">
      <c r="A344" s="18"/>
      <c r="B344" s="18"/>
      <c r="C344" s="18"/>
      <c r="D344" s="161"/>
      <c r="E344" s="18"/>
      <c r="F344" s="18"/>
      <c r="G344" s="18"/>
      <c r="H344" s="161"/>
      <c r="I344" s="18"/>
      <c r="J344" s="18"/>
    </row>
    <row r="345" spans="1:10" ht="12.75">
      <c r="A345" s="18"/>
      <c r="B345" s="18"/>
      <c r="C345" s="18"/>
      <c r="D345" s="161"/>
      <c r="E345" s="18"/>
      <c r="F345" s="18"/>
      <c r="G345" s="18"/>
      <c r="H345" s="161"/>
      <c r="I345" s="18"/>
      <c r="J345" s="18"/>
    </row>
    <row r="346" spans="1:10" ht="12.75">
      <c r="A346" s="18"/>
      <c r="B346" s="18"/>
      <c r="C346" s="18"/>
      <c r="D346" s="161"/>
      <c r="E346" s="18"/>
      <c r="F346" s="18"/>
      <c r="G346" s="18"/>
      <c r="H346" s="161"/>
      <c r="I346" s="18"/>
      <c r="J346" s="18"/>
    </row>
    <row r="347" spans="1:10" ht="12.75">
      <c r="A347" s="18"/>
      <c r="B347" s="18"/>
      <c r="C347" s="18"/>
      <c r="D347" s="161"/>
      <c r="E347" s="18"/>
      <c r="F347" s="18"/>
      <c r="G347" s="18"/>
      <c r="H347" s="161"/>
      <c r="I347" s="18"/>
      <c r="J347" s="18"/>
    </row>
    <row r="348" spans="1:10" ht="12.75">
      <c r="A348" s="18"/>
      <c r="B348" s="18"/>
      <c r="C348" s="18"/>
      <c r="D348" s="161"/>
      <c r="E348" s="18"/>
      <c r="F348" s="18"/>
      <c r="G348" s="18"/>
      <c r="H348" s="161"/>
      <c r="I348" s="18"/>
      <c r="J348" s="18"/>
    </row>
    <row r="349" spans="1:10" ht="12.75">
      <c r="A349" s="18"/>
      <c r="B349" s="18"/>
      <c r="C349" s="18"/>
      <c r="D349" s="161"/>
      <c r="E349" s="18"/>
      <c r="F349" s="18"/>
      <c r="G349" s="18"/>
      <c r="H349" s="161"/>
      <c r="I349" s="18"/>
      <c r="J349" s="18"/>
    </row>
    <row r="350" spans="1:10" ht="12.75">
      <c r="A350" s="18"/>
      <c r="B350" s="18"/>
      <c r="C350" s="18"/>
      <c r="D350" s="161"/>
      <c r="E350" s="18"/>
      <c r="F350" s="18"/>
      <c r="G350" s="18"/>
      <c r="H350" s="161"/>
      <c r="I350" s="18"/>
      <c r="J350" s="18"/>
    </row>
    <row r="351" spans="1:10" ht="12.75">
      <c r="A351" s="18"/>
      <c r="B351" s="18"/>
      <c r="C351" s="18"/>
      <c r="D351" s="161"/>
      <c r="E351" s="18"/>
      <c r="F351" s="18"/>
      <c r="G351" s="18"/>
      <c r="H351" s="161"/>
      <c r="I351" s="18"/>
      <c r="J351" s="18"/>
    </row>
    <row r="352" spans="1:10" ht="12.75">
      <c r="A352" s="18"/>
      <c r="B352" s="18"/>
      <c r="C352" s="18"/>
      <c r="D352" s="161"/>
      <c r="E352" s="18"/>
      <c r="F352" s="18"/>
      <c r="G352" s="18"/>
      <c r="H352" s="161"/>
      <c r="I352" s="18"/>
      <c r="J352" s="18"/>
    </row>
    <row r="353" spans="1:10" ht="12.75">
      <c r="A353" s="18"/>
      <c r="B353" s="18"/>
      <c r="C353" s="18"/>
      <c r="D353" s="161"/>
      <c r="E353" s="18"/>
      <c r="F353" s="18"/>
      <c r="G353" s="18"/>
      <c r="H353" s="161"/>
      <c r="I353" s="18"/>
      <c r="J353" s="18"/>
    </row>
    <row r="354" spans="1:10" ht="12.75">
      <c r="A354" s="18"/>
      <c r="B354" s="18"/>
      <c r="C354" s="18"/>
      <c r="D354" s="161"/>
      <c r="E354" s="18"/>
      <c r="F354" s="18"/>
      <c r="G354" s="18"/>
      <c r="H354" s="161"/>
      <c r="I354" s="18"/>
      <c r="J354" s="18"/>
    </row>
    <row r="355" spans="1:10" ht="12.75">
      <c r="A355" s="18"/>
      <c r="B355" s="18"/>
      <c r="C355" s="18"/>
      <c r="D355" s="161"/>
      <c r="E355" s="18"/>
      <c r="F355" s="18"/>
      <c r="G355" s="18"/>
      <c r="H355" s="161"/>
      <c r="I355" s="18"/>
      <c r="J355" s="18"/>
    </row>
    <row r="356" spans="1:10" ht="12.75">
      <c r="A356" s="18"/>
      <c r="B356" s="18"/>
      <c r="C356" s="18"/>
      <c r="D356" s="161"/>
      <c r="E356" s="18"/>
      <c r="F356" s="18"/>
      <c r="G356" s="18"/>
      <c r="H356" s="161"/>
      <c r="I356" s="18"/>
      <c r="J356" s="18"/>
    </row>
    <row r="357" spans="1:10" ht="12.75">
      <c r="A357" s="18"/>
      <c r="B357" s="18"/>
      <c r="C357" s="18"/>
      <c r="D357" s="161"/>
      <c r="E357" s="18"/>
      <c r="F357" s="18"/>
      <c r="G357" s="18"/>
      <c r="H357" s="161"/>
      <c r="I357" s="18"/>
      <c r="J357" s="18"/>
    </row>
    <row r="358" spans="1:10" ht="12.75">
      <c r="A358" s="18"/>
      <c r="B358" s="18"/>
      <c r="C358" s="18"/>
      <c r="D358" s="161"/>
      <c r="E358" s="18"/>
      <c r="F358" s="18"/>
      <c r="G358" s="18"/>
      <c r="H358" s="161"/>
      <c r="I358" s="18"/>
      <c r="J358" s="18"/>
    </row>
    <row r="359" spans="1:10" ht="12.75">
      <c r="A359" s="18"/>
      <c r="B359" s="18"/>
      <c r="C359" s="18"/>
      <c r="D359" s="161"/>
      <c r="E359" s="18"/>
      <c r="F359" s="18"/>
      <c r="G359" s="18"/>
      <c r="H359" s="161"/>
      <c r="I359" s="18"/>
      <c r="J359" s="18"/>
    </row>
    <row r="360" spans="1:10" ht="12.75">
      <c r="A360" s="18"/>
      <c r="B360" s="18"/>
      <c r="C360" s="18"/>
      <c r="D360" s="161"/>
      <c r="E360" s="18"/>
      <c r="F360" s="18"/>
      <c r="G360" s="18"/>
      <c r="H360" s="161"/>
      <c r="I360" s="18"/>
      <c r="J360" s="18"/>
    </row>
    <row r="361" spans="1:10" ht="12.75">
      <c r="A361" s="18"/>
      <c r="B361" s="18"/>
      <c r="C361" s="18"/>
      <c r="D361" s="161"/>
      <c r="E361" s="18"/>
      <c r="F361" s="18"/>
      <c r="G361" s="18"/>
      <c r="H361" s="161"/>
      <c r="I361" s="18"/>
      <c r="J361" s="18"/>
    </row>
    <row r="362" spans="1:10" ht="12.75">
      <c r="A362" s="18"/>
      <c r="B362" s="18"/>
      <c r="C362" s="18"/>
      <c r="D362" s="161"/>
      <c r="E362" s="18"/>
      <c r="F362" s="18"/>
      <c r="G362" s="18"/>
      <c r="H362" s="161"/>
      <c r="I362" s="18"/>
      <c r="J362" s="18"/>
    </row>
    <row r="363" spans="1:10" ht="12.75">
      <c r="A363" s="18"/>
      <c r="B363" s="18"/>
      <c r="C363" s="18"/>
      <c r="D363" s="161"/>
      <c r="E363" s="18"/>
      <c r="F363" s="18"/>
      <c r="G363" s="18"/>
      <c r="H363" s="161"/>
      <c r="I363" s="18"/>
      <c r="J363" s="18"/>
    </row>
    <row r="364" spans="1:10" ht="12.75">
      <c r="A364" s="18"/>
      <c r="B364" s="18"/>
      <c r="C364" s="18"/>
      <c r="D364" s="161"/>
      <c r="E364" s="18"/>
      <c r="F364" s="18"/>
      <c r="G364" s="18"/>
      <c r="H364" s="161"/>
      <c r="I364" s="18"/>
      <c r="J364" s="18"/>
    </row>
    <row r="365" spans="1:10" ht="12.75">
      <c r="A365" s="18"/>
      <c r="B365" s="18"/>
      <c r="C365" s="18"/>
      <c r="D365" s="161"/>
      <c r="E365" s="18"/>
      <c r="F365" s="18"/>
      <c r="G365" s="18"/>
      <c r="H365" s="161"/>
      <c r="I365" s="18"/>
      <c r="J365" s="18"/>
    </row>
    <row r="366" spans="1:10" ht="12.75">
      <c r="A366" s="18"/>
      <c r="B366" s="18"/>
      <c r="C366" s="18"/>
      <c r="D366" s="161"/>
      <c r="E366" s="18"/>
      <c r="F366" s="18"/>
      <c r="G366" s="18"/>
      <c r="H366" s="161"/>
      <c r="I366" s="18"/>
      <c r="J366" s="18"/>
    </row>
    <row r="367" spans="1:10" ht="12.75">
      <c r="A367" s="18"/>
      <c r="B367" s="18"/>
      <c r="C367" s="18"/>
      <c r="D367" s="161"/>
      <c r="E367" s="18"/>
      <c r="F367" s="18"/>
      <c r="G367" s="18"/>
      <c r="H367" s="161"/>
      <c r="I367" s="18"/>
      <c r="J367" s="18"/>
    </row>
    <row r="368" spans="1:10" ht="12.75">
      <c r="A368" s="18"/>
      <c r="B368" s="18"/>
      <c r="C368" s="18"/>
      <c r="D368" s="161"/>
      <c r="E368" s="18"/>
      <c r="F368" s="18"/>
      <c r="G368" s="18"/>
      <c r="H368" s="161"/>
      <c r="I368" s="18"/>
      <c r="J368" s="18"/>
    </row>
    <row r="369" spans="1:10" ht="12.75">
      <c r="A369" s="18"/>
      <c r="B369" s="18"/>
      <c r="C369" s="18"/>
      <c r="D369" s="161"/>
      <c r="E369" s="18"/>
      <c r="F369" s="18"/>
      <c r="G369" s="18"/>
      <c r="H369" s="161"/>
      <c r="I369" s="18"/>
      <c r="J369" s="18"/>
    </row>
    <row r="370" spans="1:10" ht="12.75">
      <c r="A370" s="18"/>
      <c r="B370" s="18"/>
      <c r="C370" s="18"/>
      <c r="D370" s="161"/>
      <c r="E370" s="18"/>
      <c r="F370" s="18"/>
      <c r="G370" s="18"/>
      <c r="H370" s="161"/>
      <c r="I370" s="18"/>
      <c r="J370" s="18"/>
    </row>
    <row r="371" spans="1:10" ht="12.75">
      <c r="A371" s="18"/>
      <c r="B371" s="18"/>
      <c r="C371" s="18"/>
      <c r="D371" s="161"/>
      <c r="E371" s="18"/>
      <c r="F371" s="18"/>
      <c r="G371" s="18"/>
      <c r="H371" s="161"/>
      <c r="I371" s="18"/>
      <c r="J371" s="18"/>
    </row>
    <row r="372" spans="1:10" ht="12.75">
      <c r="A372" s="18"/>
      <c r="B372" s="18"/>
      <c r="C372" s="18"/>
      <c r="D372" s="161"/>
      <c r="E372" s="18"/>
      <c r="F372" s="18"/>
      <c r="G372" s="18"/>
      <c r="H372" s="161"/>
      <c r="I372" s="18"/>
      <c r="J372" s="18"/>
    </row>
    <row r="373" spans="1:10" ht="12.75">
      <c r="A373" s="18"/>
      <c r="B373" s="18"/>
      <c r="C373" s="18"/>
      <c r="D373" s="161"/>
      <c r="E373" s="18"/>
      <c r="F373" s="18"/>
      <c r="G373" s="18"/>
      <c r="H373" s="161"/>
      <c r="I373" s="18"/>
      <c r="J373" s="18"/>
    </row>
    <row r="374" spans="1:10" ht="12.75">
      <c r="A374" s="18"/>
      <c r="B374" s="18"/>
      <c r="C374" s="18"/>
      <c r="D374" s="161"/>
      <c r="E374" s="18"/>
      <c r="F374" s="18"/>
      <c r="G374" s="18"/>
      <c r="H374" s="161"/>
      <c r="I374" s="18"/>
      <c r="J374" s="18"/>
    </row>
    <row r="375" spans="1:10" ht="12.75">
      <c r="A375" s="18"/>
      <c r="B375" s="18"/>
      <c r="C375" s="18"/>
      <c r="D375" s="161"/>
      <c r="E375" s="18"/>
      <c r="F375" s="18"/>
      <c r="G375" s="18"/>
      <c r="H375" s="161"/>
      <c r="I375" s="18"/>
      <c r="J375" s="18"/>
    </row>
    <row r="376" spans="1:10" ht="12.75">
      <c r="A376" s="18"/>
      <c r="B376" s="18"/>
      <c r="C376" s="18"/>
      <c r="D376" s="161"/>
      <c r="E376" s="18"/>
      <c r="F376" s="18"/>
      <c r="G376" s="18"/>
      <c r="H376" s="161"/>
      <c r="I376" s="18"/>
      <c r="J376" s="18"/>
    </row>
    <row r="377" spans="1:10" ht="12.75">
      <c r="A377" s="18"/>
      <c r="B377" s="18"/>
      <c r="C377" s="18"/>
      <c r="D377" s="161"/>
      <c r="E377" s="18"/>
      <c r="F377" s="18"/>
      <c r="G377" s="18"/>
      <c r="H377" s="161"/>
      <c r="I377" s="18"/>
      <c r="J377" s="18"/>
    </row>
    <row r="378" spans="1:10" ht="12.75">
      <c r="A378" s="18"/>
      <c r="B378" s="18"/>
      <c r="C378" s="18"/>
      <c r="D378" s="161"/>
      <c r="E378" s="18"/>
      <c r="F378" s="18"/>
      <c r="G378" s="18"/>
      <c r="H378" s="161"/>
      <c r="I378" s="18"/>
      <c r="J378" s="18"/>
    </row>
    <row r="379" spans="1:10" ht="12.75">
      <c r="A379" s="18"/>
      <c r="B379" s="18"/>
      <c r="C379" s="18"/>
      <c r="D379" s="161"/>
      <c r="E379" s="18"/>
      <c r="F379" s="18"/>
      <c r="G379" s="18"/>
      <c r="H379" s="161"/>
      <c r="I379" s="18"/>
      <c r="J379" s="18"/>
    </row>
    <row r="380" spans="1:10" ht="12.75">
      <c r="A380" s="18"/>
      <c r="B380" s="18"/>
      <c r="C380" s="18"/>
      <c r="D380" s="161"/>
      <c r="E380" s="18"/>
      <c r="F380" s="18"/>
      <c r="G380" s="18"/>
      <c r="H380" s="161"/>
      <c r="I380" s="18"/>
      <c r="J380" s="18"/>
    </row>
    <row r="381" spans="1:10" ht="12.75">
      <c r="A381" s="18"/>
      <c r="B381" s="18"/>
      <c r="C381" s="18"/>
      <c r="D381" s="161"/>
      <c r="E381" s="18"/>
      <c r="F381" s="18"/>
      <c r="G381" s="18"/>
      <c r="H381" s="161"/>
      <c r="I381" s="18"/>
      <c r="J381" s="18"/>
    </row>
    <row r="382" spans="1:10" ht="12.75">
      <c r="A382" s="18"/>
      <c r="B382" s="18"/>
      <c r="C382" s="18"/>
      <c r="D382" s="161"/>
      <c r="E382" s="18"/>
      <c r="F382" s="18"/>
      <c r="G382" s="18"/>
      <c r="H382" s="161"/>
      <c r="I382" s="18"/>
      <c r="J382" s="18"/>
    </row>
    <row r="383" spans="1:10" ht="12.75">
      <c r="A383" s="18"/>
      <c r="B383" s="18"/>
      <c r="C383" s="18"/>
      <c r="D383" s="161"/>
      <c r="E383" s="18"/>
      <c r="F383" s="18"/>
      <c r="G383" s="18"/>
      <c r="H383" s="161"/>
      <c r="I383" s="18"/>
      <c r="J383" s="18"/>
    </row>
    <row r="384" spans="1:10" ht="12.75">
      <c r="A384" s="18"/>
      <c r="B384" s="18"/>
      <c r="C384" s="18"/>
      <c r="D384" s="161"/>
      <c r="E384" s="18"/>
      <c r="F384" s="18"/>
      <c r="G384" s="18"/>
      <c r="H384" s="161"/>
      <c r="I384" s="18"/>
      <c r="J384" s="18"/>
    </row>
    <row r="385" spans="1:10" ht="12.75">
      <c r="A385" s="18"/>
      <c r="B385" s="18"/>
      <c r="C385" s="18"/>
      <c r="D385" s="161"/>
      <c r="E385" s="18"/>
      <c r="F385" s="18"/>
      <c r="G385" s="18"/>
      <c r="H385" s="161"/>
      <c r="I385" s="18"/>
      <c r="J385" s="18"/>
    </row>
    <row r="386" spans="1:10" ht="12.75">
      <c r="A386" s="18"/>
      <c r="B386" s="18"/>
      <c r="C386" s="18"/>
      <c r="D386" s="161"/>
      <c r="E386" s="18"/>
      <c r="F386" s="18"/>
      <c r="G386" s="18"/>
      <c r="H386" s="161"/>
      <c r="I386" s="18"/>
      <c r="J386" s="18"/>
    </row>
    <row r="387" spans="1:10" ht="12.75">
      <c r="A387" s="18"/>
      <c r="B387" s="18"/>
      <c r="C387" s="18"/>
      <c r="D387" s="161"/>
      <c r="E387" s="18"/>
      <c r="F387" s="18"/>
      <c r="G387" s="18"/>
      <c r="H387" s="161"/>
      <c r="I387" s="18"/>
      <c r="J387" s="18"/>
    </row>
    <row r="388" spans="1:10" ht="12.75">
      <c r="A388" s="18"/>
      <c r="B388" s="18"/>
      <c r="C388" s="18"/>
      <c r="D388" s="161"/>
      <c r="E388" s="18"/>
      <c r="F388" s="18"/>
      <c r="G388" s="18"/>
      <c r="H388" s="161"/>
      <c r="I388" s="18"/>
      <c r="J388" s="18"/>
    </row>
    <row r="389" spans="1:10" ht="12.75">
      <c r="A389" s="18"/>
      <c r="B389" s="18"/>
      <c r="C389" s="18"/>
      <c r="D389" s="161"/>
      <c r="E389" s="18"/>
      <c r="F389" s="18"/>
      <c r="G389" s="18"/>
      <c r="H389" s="161"/>
      <c r="I389" s="18"/>
      <c r="J389" s="18"/>
    </row>
    <row r="390" spans="1:10" ht="12.75">
      <c r="A390" s="18"/>
      <c r="B390" s="18"/>
      <c r="C390" s="18"/>
      <c r="D390" s="161"/>
      <c r="E390" s="18"/>
      <c r="F390" s="18"/>
      <c r="G390" s="18"/>
      <c r="H390" s="161"/>
      <c r="I390" s="18"/>
      <c r="J390" s="18"/>
    </row>
    <row r="391" spans="1:10" ht="12.75">
      <c r="A391" s="18"/>
      <c r="B391" s="18"/>
      <c r="C391" s="18"/>
      <c r="D391" s="161"/>
      <c r="E391" s="18"/>
      <c r="F391" s="18"/>
      <c r="G391" s="18"/>
      <c r="H391" s="161"/>
      <c r="I391" s="18"/>
      <c r="J391" s="18"/>
    </row>
    <row r="392" spans="1:10" ht="12.75">
      <c r="A392" s="18"/>
      <c r="B392" s="18"/>
      <c r="C392" s="18"/>
      <c r="D392" s="161"/>
      <c r="E392" s="18"/>
      <c r="F392" s="18"/>
      <c r="G392" s="18"/>
      <c r="H392" s="161"/>
      <c r="I392" s="18"/>
      <c r="J392" s="18"/>
    </row>
    <row r="393" spans="1:10" ht="12.75">
      <c r="A393" s="18"/>
      <c r="B393" s="18"/>
      <c r="C393" s="18"/>
      <c r="D393" s="161"/>
      <c r="E393" s="18"/>
      <c r="F393" s="18"/>
      <c r="G393" s="18"/>
      <c r="H393" s="161"/>
      <c r="I393" s="18"/>
      <c r="J393" s="18"/>
    </row>
    <row r="394" spans="1:10" ht="12.75">
      <c r="A394" s="18"/>
      <c r="B394" s="18"/>
      <c r="C394" s="18"/>
      <c r="D394" s="161"/>
      <c r="E394" s="18"/>
      <c r="F394" s="18"/>
      <c r="G394" s="18"/>
      <c r="H394" s="161"/>
      <c r="I394" s="18"/>
      <c r="J394" s="18"/>
    </row>
    <row r="395" spans="1:10" ht="12.75">
      <c r="A395" s="18"/>
      <c r="B395" s="18"/>
      <c r="C395" s="18"/>
      <c r="D395" s="161"/>
      <c r="E395" s="18"/>
      <c r="F395" s="18"/>
      <c r="G395" s="18"/>
      <c r="H395" s="161"/>
      <c r="I395" s="18"/>
      <c r="J395" s="18"/>
    </row>
  </sheetData>
  <sheetProtection/>
  <mergeCells count="17">
    <mergeCell ref="A159:F159"/>
    <mergeCell ref="A106:H106"/>
    <mergeCell ref="A113:F113"/>
    <mergeCell ref="A225:F225"/>
    <mergeCell ref="A214:F214"/>
    <mergeCell ref="A120:F120"/>
    <mergeCell ref="A192:F192"/>
    <mergeCell ref="A203:F203"/>
    <mergeCell ref="A170:F170"/>
    <mergeCell ref="A181:F181"/>
    <mergeCell ref="A148:F148"/>
    <mergeCell ref="A29:F29"/>
    <mergeCell ref="A8:F8"/>
    <mergeCell ref="A43:F43"/>
    <mergeCell ref="A71:F71"/>
    <mergeCell ref="A78:F78"/>
    <mergeCell ref="A99:F99"/>
  </mergeCells>
  <printOptions/>
  <pageMargins left="0.75" right="0.5" top="0.75" bottom="0.5" header="0.5" footer="0.5"/>
  <pageSetup horizontalDpi="600" verticalDpi="600" orientation="portrait" scale="72" r:id="rId1"/>
  <rowBreaks count="4" manualBreakCount="4">
    <brk id="42" min="1" max="22" man="1"/>
    <brk id="105" max="22" man="1"/>
    <brk id="169" max="22" man="1"/>
    <brk id="235" max="22" man="1"/>
  </rowBreaks>
  <colBreaks count="1" manualBreakCount="1">
    <brk id="11" max="3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Q8"/>
  <sheetViews>
    <sheetView zoomScalePageLayoutView="0" workbookViewId="0" topLeftCell="A1">
      <selection activeCell="G36" sqref="G36"/>
    </sheetView>
  </sheetViews>
  <sheetFormatPr defaultColWidth="9.140625" defaultRowHeight="12.75"/>
  <cols>
    <col min="7" max="7" width="12.57421875" style="0" bestFit="1" customWidth="1"/>
    <col min="8" max="8" width="24.8515625" style="0" bestFit="1" customWidth="1"/>
    <col min="9" max="9" width="22.140625" style="0" bestFit="1" customWidth="1"/>
    <col min="10" max="10" width="22.421875" style="0" bestFit="1" customWidth="1"/>
    <col min="11" max="11" width="22.140625" style="0" bestFit="1" customWidth="1"/>
    <col min="14" max="14" width="10.8515625" style="0" bestFit="1" customWidth="1"/>
    <col min="15" max="15" width="15.00390625" style="0" bestFit="1" customWidth="1"/>
    <col min="16" max="16" width="15.8515625" style="0" bestFit="1" customWidth="1"/>
    <col min="17" max="17" width="11.28125" style="0" bestFit="1" customWidth="1"/>
  </cols>
  <sheetData>
    <row r="1" ht="12.75">
      <c r="A1" s="444">
        <v>39918.34652777778</v>
      </c>
    </row>
    <row r="2" ht="12.75">
      <c r="A2" t="s">
        <v>670</v>
      </c>
    </row>
    <row r="3" ht="12.75">
      <c r="A3" t="s">
        <v>700</v>
      </c>
    </row>
    <row r="4" ht="12.75">
      <c r="A4" t="s">
        <v>671</v>
      </c>
    </row>
    <row r="5" ht="12.75">
      <c r="A5" t="s">
        <v>672</v>
      </c>
    </row>
    <row r="6" ht="12.75">
      <c r="A6" t="s">
        <v>701</v>
      </c>
    </row>
    <row r="8" spans="1:17" ht="12.75">
      <c r="A8" t="s">
        <v>673</v>
      </c>
      <c r="B8" t="s">
        <v>674</v>
      </c>
      <c r="C8" t="s">
        <v>675</v>
      </c>
      <c r="D8" t="s">
        <v>676</v>
      </c>
      <c r="E8" t="s">
        <v>677</v>
      </c>
      <c r="F8" t="s">
        <v>678</v>
      </c>
      <c r="G8" t="s">
        <v>679</v>
      </c>
      <c r="H8" t="s">
        <v>680</v>
      </c>
      <c r="I8" t="s">
        <v>681</v>
      </c>
      <c r="J8" t="s">
        <v>682</v>
      </c>
      <c r="K8" t="s">
        <v>683</v>
      </c>
      <c r="L8" t="s">
        <v>684</v>
      </c>
      <c r="M8" t="s">
        <v>685</v>
      </c>
      <c r="N8" t="s">
        <v>686</v>
      </c>
      <c r="O8" t="s">
        <v>687</v>
      </c>
      <c r="P8" t="s">
        <v>688</v>
      </c>
      <c r="Q8" t="s">
        <v>689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14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28125" style="28" customWidth="1"/>
    <col min="2" max="2" width="9.7109375" style="28" customWidth="1"/>
    <col min="3" max="6" width="6.421875" style="28" customWidth="1"/>
    <col min="7" max="7" width="7.140625" style="28" customWidth="1"/>
    <col min="8" max="8" width="6.421875" style="28" customWidth="1"/>
    <col min="9" max="9" width="9.57421875" style="28" customWidth="1"/>
    <col min="10" max="10" width="6.421875" style="28" customWidth="1"/>
    <col min="11" max="11" width="9.28125" style="28" customWidth="1"/>
    <col min="12" max="12" width="6.421875" style="28" customWidth="1"/>
    <col min="13" max="13" width="8.00390625" style="28" customWidth="1"/>
    <col min="14" max="14" width="6.421875" style="28" customWidth="1"/>
    <col min="15" max="15" width="9.140625" style="28" customWidth="1"/>
    <col min="16" max="16" width="6.421875" style="28" customWidth="1"/>
    <col min="17" max="17" width="7.140625" style="28" customWidth="1"/>
    <col min="18" max="19" width="6.421875" style="28" customWidth="1"/>
    <col min="20" max="16384" width="9.140625" style="28" customWidth="1"/>
  </cols>
  <sheetData>
    <row r="1" spans="1:19" ht="12.75" customHeight="1">
      <c r="A1" s="730" t="s">
        <v>355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1" t="s">
        <v>205</v>
      </c>
      <c r="S1" s="731"/>
    </row>
    <row r="2" spans="1:19" ht="12" customHeight="1">
      <c r="A2" s="732" t="s">
        <v>354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3" t="s">
        <v>206</v>
      </c>
      <c r="S2" s="733"/>
    </row>
    <row r="3" spans="1:19" ht="12.75" customHeight="1">
      <c r="A3" s="724" t="s">
        <v>353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</row>
    <row r="4" spans="1:19" ht="12.75" customHeight="1">
      <c r="A4" s="7"/>
      <c r="B4" s="8"/>
      <c r="C4" s="9"/>
      <c r="D4" s="8"/>
      <c r="E4" s="8"/>
      <c r="F4" s="8"/>
      <c r="G4" s="12"/>
      <c r="H4" s="9"/>
      <c r="I4" s="9"/>
      <c r="J4" s="2"/>
      <c r="K4" s="12"/>
      <c r="L4" s="8"/>
      <c r="M4" s="8"/>
      <c r="N4" s="8"/>
      <c r="O4" s="9"/>
      <c r="P4" s="9"/>
      <c r="Q4" s="8"/>
      <c r="R4" s="9"/>
      <c r="S4" s="13"/>
    </row>
    <row r="5" spans="1:19" ht="15" customHeight="1">
      <c r="A5" s="725" t="s">
        <v>207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</row>
    <row r="6" spans="1:19" ht="8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"/>
      <c r="P6" s="11"/>
      <c r="Q6" s="8"/>
      <c r="R6" s="9"/>
      <c r="S6" s="9"/>
    </row>
    <row r="7" spans="1:19" ht="14.25" customHeight="1">
      <c r="A7" s="14"/>
      <c r="B7" s="15" t="s">
        <v>208</v>
      </c>
      <c r="C7" s="722">
        <f>'Rate Classifications'!C2</f>
        <v>0</v>
      </c>
      <c r="D7" s="722"/>
      <c r="E7" s="722"/>
      <c r="F7" s="722"/>
      <c r="G7" s="726" t="s">
        <v>707</v>
      </c>
      <c r="H7" s="727"/>
      <c r="I7" s="727"/>
      <c r="J7" s="734">
        <f>'Rate Classifications'!$J$3</f>
        <v>0</v>
      </c>
      <c r="K7" s="734"/>
      <c r="L7" s="735"/>
      <c r="M7" s="735"/>
      <c r="N7" s="735"/>
      <c r="O7" s="735"/>
      <c r="P7" s="735"/>
      <c r="Q7" s="735"/>
      <c r="R7" s="728" t="s">
        <v>641</v>
      </c>
      <c r="S7" s="728"/>
    </row>
    <row r="8" spans="1:19" ht="19.5" customHeight="1">
      <c r="A8" s="7"/>
      <c r="B8" s="15" t="s">
        <v>209</v>
      </c>
      <c r="C8" s="263">
        <f>'Rate Classifications'!$C$5</f>
        <v>0</v>
      </c>
      <c r="D8" s="19" t="s">
        <v>210</v>
      </c>
      <c r="E8" s="263">
        <f>'Rate Classifications'!$C$7</f>
        <v>0</v>
      </c>
      <c r="F8" s="2" t="s">
        <v>211</v>
      </c>
      <c r="G8" s="9"/>
      <c r="H8" s="722">
        <f>'Rate Classifications'!$C$8</f>
        <v>0</v>
      </c>
      <c r="I8" s="722"/>
      <c r="J8" s="9"/>
      <c r="K8" s="19" t="s">
        <v>212</v>
      </c>
      <c r="L8" s="722">
        <f>'Rate Classifications'!$C$9</f>
        <v>0</v>
      </c>
      <c r="M8" s="722"/>
      <c r="N8" s="2" t="s">
        <v>213</v>
      </c>
      <c r="O8" s="723">
        <f>'Rate Classifications'!J4</f>
        <v>0</v>
      </c>
      <c r="P8" s="723"/>
      <c r="Q8" s="94" t="s">
        <v>148</v>
      </c>
      <c r="R8" s="723">
        <f>'Rate Classifications'!C4</f>
        <v>0</v>
      </c>
      <c r="S8" s="723"/>
    </row>
    <row r="9" spans="1:19" ht="6.75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8"/>
      <c r="R9" s="9"/>
      <c r="S9" s="9"/>
    </row>
    <row r="10" spans="1:19" ht="21" customHeight="1">
      <c r="A10" s="5"/>
      <c r="B10" s="714" t="s">
        <v>215</v>
      </c>
      <c r="C10" s="3"/>
      <c r="D10" s="337">
        <v>1</v>
      </c>
      <c r="E10" s="337">
        <v>2</v>
      </c>
      <c r="F10" s="337">
        <v>3</v>
      </c>
      <c r="G10" s="337">
        <v>4</v>
      </c>
      <c r="H10" s="337">
        <v>5</v>
      </c>
      <c r="I10" s="338">
        <v>6</v>
      </c>
      <c r="J10" s="337">
        <v>7</v>
      </c>
      <c r="K10" s="338">
        <v>8</v>
      </c>
      <c r="L10" s="337">
        <v>9</v>
      </c>
      <c r="M10" s="337">
        <v>10</v>
      </c>
      <c r="N10" s="337">
        <v>11</v>
      </c>
      <c r="O10" s="337">
        <v>12</v>
      </c>
      <c r="P10" s="337">
        <v>13</v>
      </c>
      <c r="Q10" s="337">
        <v>14</v>
      </c>
      <c r="R10" s="337">
        <v>15</v>
      </c>
      <c r="S10" s="339">
        <v>16</v>
      </c>
    </row>
    <row r="11" spans="1:19" ht="90.75" customHeight="1">
      <c r="A11" s="6" t="s">
        <v>214</v>
      </c>
      <c r="B11" s="715"/>
      <c r="C11" s="4" t="s">
        <v>216</v>
      </c>
      <c r="D11" s="24" t="s">
        <v>217</v>
      </c>
      <c r="E11" s="25" t="s">
        <v>218</v>
      </c>
      <c r="F11" s="24" t="s">
        <v>219</v>
      </c>
      <c r="G11" s="26" t="s">
        <v>220</v>
      </c>
      <c r="H11" s="26" t="s">
        <v>223</v>
      </c>
      <c r="I11" s="26" t="s">
        <v>224</v>
      </c>
      <c r="J11" s="26" t="s">
        <v>225</v>
      </c>
      <c r="K11" s="26" t="s">
        <v>226</v>
      </c>
      <c r="L11" s="26" t="s">
        <v>227</v>
      </c>
      <c r="M11" s="26" t="s">
        <v>228</v>
      </c>
      <c r="N11" s="26" t="s">
        <v>229</v>
      </c>
      <c r="O11" s="26" t="s">
        <v>230</v>
      </c>
      <c r="P11" s="26" t="s">
        <v>231</v>
      </c>
      <c r="Q11" s="92" t="s">
        <v>232</v>
      </c>
      <c r="R11" s="26" t="s">
        <v>237</v>
      </c>
      <c r="S11" s="106" t="s">
        <v>238</v>
      </c>
    </row>
    <row r="12" spans="1:19" ht="18.75" customHeight="1">
      <c r="A12" s="591">
        <f>IF('Gint Worksheet'!A9="","",'Gint Worksheet'!A9)</f>
      </c>
      <c r="B12" s="117">
        <f>IF('Gint Worksheet'!B9="","",'Gint Worksheet'!B9)</f>
      </c>
      <c r="C12" s="592">
        <f>IF('Gint Worksheet'!C9="","",'Gint Worksheet'!C9)</f>
      </c>
      <c r="D12" s="117">
        <f>IF('Gint Worksheet'!D9="","",'Gint Worksheet'!D9)</f>
      </c>
      <c r="E12" s="494"/>
      <c r="F12" s="117">
        <f>IF('Gint Worksheet'!E9="","",'Gint Worksheet'!E9)</f>
      </c>
      <c r="G12" s="494"/>
      <c r="H12" s="117">
        <f>IF('Gint Worksheet'!H9="","",'Gint Worksheet'!H9)</f>
      </c>
      <c r="I12" s="494"/>
      <c r="J12" s="117">
        <f>IF('Gint Worksheet'!J9="","",'Gint Worksheet'!J9)</f>
      </c>
      <c r="K12" s="494"/>
      <c r="L12" s="117">
        <f>IF('Gint Worksheet'!I9="","",'Gint Worksheet'!I9)</f>
      </c>
      <c r="M12" s="492"/>
      <c r="N12" s="117">
        <f>IF('Gint Worksheet'!K9="","",'Gint Worksheet'!K9)</f>
      </c>
      <c r="O12" s="492"/>
      <c r="P12" s="492"/>
      <c r="Q12" s="492"/>
      <c r="R12" s="491"/>
      <c r="S12" s="495"/>
    </row>
    <row r="13" spans="1:19" ht="18.75" customHeight="1">
      <c r="A13" s="116">
        <f>IF('Gint Worksheet'!A10="","",'Gint Worksheet'!A10)</f>
      </c>
      <c r="B13" s="117">
        <f>IF('Gint Worksheet'!B10="","",'Gint Worksheet'!B10)</f>
      </c>
      <c r="C13" s="117">
        <f>IF('Gint Worksheet'!C10="","",'Gint Worksheet'!C10)</f>
      </c>
      <c r="D13" s="117">
        <f>IF('Gint Worksheet'!D10="","",'Gint Worksheet'!D10)</f>
      </c>
      <c r="E13" s="492"/>
      <c r="F13" s="117">
        <f>IF('Gint Worksheet'!E10="","",'Gint Worksheet'!E10)</f>
      </c>
      <c r="G13" s="492"/>
      <c r="H13" s="117">
        <f>IF('Gint Worksheet'!H10="","",'Gint Worksheet'!H10)</f>
      </c>
      <c r="I13" s="494"/>
      <c r="J13" s="117">
        <f>IF('Gint Worksheet'!J10="","",'Gint Worksheet'!J10)</f>
      </c>
      <c r="K13" s="494"/>
      <c r="L13" s="117">
        <f>IF('Gint Worksheet'!I10="","",'Gint Worksheet'!I10)</f>
      </c>
      <c r="M13" s="492"/>
      <c r="N13" s="117">
        <f>IF('Gint Worksheet'!K10="","",'Gint Worksheet'!K10)</f>
      </c>
      <c r="O13" s="492"/>
      <c r="P13" s="497"/>
      <c r="Q13" s="492"/>
      <c r="R13" s="492"/>
      <c r="S13" s="495"/>
    </row>
    <row r="14" spans="1:19" ht="18.75" customHeight="1">
      <c r="A14" s="116">
        <f>IF('Gint Worksheet'!A11="","",'Gint Worksheet'!A11)</f>
      </c>
      <c r="B14" s="117">
        <f>IF('Gint Worksheet'!B11="","",'Gint Worksheet'!B11)</f>
      </c>
      <c r="C14" s="117">
        <f>IF('Gint Worksheet'!C11="","",'Gint Worksheet'!C11)</f>
      </c>
      <c r="D14" s="117">
        <f>IF('Gint Worksheet'!D11="","",'Gint Worksheet'!D11)</f>
      </c>
      <c r="E14" s="492"/>
      <c r="F14" s="117">
        <f>IF('Gint Worksheet'!E11="","",'Gint Worksheet'!E11)</f>
      </c>
      <c r="G14" s="492"/>
      <c r="H14" s="117">
        <f>IF('Gint Worksheet'!H11="","",'Gint Worksheet'!H11)</f>
      </c>
      <c r="I14" s="494"/>
      <c r="J14" s="117">
        <f>IF('Gint Worksheet'!J11="","",'Gint Worksheet'!J11)</f>
      </c>
      <c r="K14" s="494"/>
      <c r="L14" s="117">
        <f>IF('Gint Worksheet'!I11="","",'Gint Worksheet'!I11)</f>
      </c>
      <c r="M14" s="492"/>
      <c r="N14" s="117">
        <f>IF('Gint Worksheet'!K11="","",'Gint Worksheet'!K11)</f>
      </c>
      <c r="O14" s="492"/>
      <c r="P14" s="492"/>
      <c r="Q14" s="492"/>
      <c r="R14" s="492"/>
      <c r="S14" s="495"/>
    </row>
    <row r="15" spans="1:19" ht="18.75" customHeight="1">
      <c r="A15" s="116">
        <f>IF('Gint Worksheet'!A12="","",'Gint Worksheet'!A12)</f>
      </c>
      <c r="B15" s="117">
        <f>IF('Gint Worksheet'!B12="","",'Gint Worksheet'!B12)</f>
      </c>
      <c r="C15" s="117">
        <f>IF('Gint Worksheet'!C12="","",'Gint Worksheet'!C12)</f>
      </c>
      <c r="D15" s="117">
        <f>IF('Gint Worksheet'!D12="","",'Gint Worksheet'!D12)</f>
      </c>
      <c r="E15" s="492"/>
      <c r="F15" s="117">
        <f>IF('Gint Worksheet'!E12="","",'Gint Worksheet'!E12)</f>
      </c>
      <c r="G15" s="492"/>
      <c r="H15" s="117">
        <f>IF('Gint Worksheet'!H12="","",'Gint Worksheet'!H12)</f>
      </c>
      <c r="I15" s="494"/>
      <c r="J15" s="117">
        <f>IF('Gint Worksheet'!J12="","",'Gint Worksheet'!J12)</f>
      </c>
      <c r="K15" s="494"/>
      <c r="L15" s="117">
        <f>IF('Gint Worksheet'!I12="","",'Gint Worksheet'!I12)</f>
      </c>
      <c r="M15" s="492"/>
      <c r="N15" s="117">
        <f>IF('Gint Worksheet'!K12="","",'Gint Worksheet'!K12)</f>
      </c>
      <c r="O15" s="492"/>
      <c r="P15" s="497"/>
      <c r="Q15" s="492"/>
      <c r="R15" s="492"/>
      <c r="S15" s="495"/>
    </row>
    <row r="16" spans="1:19" ht="18.75" customHeight="1">
      <c r="A16" s="116">
        <f>IF('Gint Worksheet'!A13="","",'Gint Worksheet'!A13)</f>
      </c>
      <c r="B16" s="117">
        <f>IF('Gint Worksheet'!B13="","",'Gint Worksheet'!B13)</f>
      </c>
      <c r="C16" s="117">
        <f>IF('Gint Worksheet'!C13="","",'Gint Worksheet'!C13)</f>
      </c>
      <c r="D16" s="117">
        <f>IF('Gint Worksheet'!D13="","",'Gint Worksheet'!D13)</f>
      </c>
      <c r="E16" s="492"/>
      <c r="F16" s="117">
        <f>IF('Gint Worksheet'!E13="","",'Gint Worksheet'!E13)</f>
      </c>
      <c r="G16" s="492"/>
      <c r="H16" s="117">
        <f>IF('Gint Worksheet'!H13="","",'Gint Worksheet'!H13)</f>
      </c>
      <c r="I16" s="494"/>
      <c r="J16" s="117">
        <f>IF('Gint Worksheet'!J13="","",'Gint Worksheet'!J13)</f>
      </c>
      <c r="K16" s="494"/>
      <c r="L16" s="117">
        <f>IF('Gint Worksheet'!I13="","",'Gint Worksheet'!I13)</f>
      </c>
      <c r="M16" s="492"/>
      <c r="N16" s="117">
        <f>IF('Gint Worksheet'!K13="","",'Gint Worksheet'!K13)</f>
      </c>
      <c r="O16" s="492"/>
      <c r="P16" s="492"/>
      <c r="Q16" s="492"/>
      <c r="R16" s="492"/>
      <c r="S16" s="495"/>
    </row>
    <row r="17" spans="1:19" ht="18.75" customHeight="1">
      <c r="A17" s="116">
        <f>IF('Gint Worksheet'!A14="","",'Gint Worksheet'!A14)</f>
      </c>
      <c r="B17" s="117">
        <f>IF('Gint Worksheet'!B14="","",'Gint Worksheet'!B14)</f>
      </c>
      <c r="C17" s="117">
        <f>IF('Gint Worksheet'!C14="","",'Gint Worksheet'!C14)</f>
      </c>
      <c r="D17" s="117">
        <f>IF('Gint Worksheet'!D14="","",'Gint Worksheet'!D14)</f>
      </c>
      <c r="E17" s="492"/>
      <c r="F17" s="117">
        <f>IF('Gint Worksheet'!E14="","",'Gint Worksheet'!E14)</f>
      </c>
      <c r="G17" s="492"/>
      <c r="H17" s="117">
        <f>IF('Gint Worksheet'!H14="","",'Gint Worksheet'!H14)</f>
      </c>
      <c r="I17" s="494"/>
      <c r="J17" s="117">
        <f>IF('Gint Worksheet'!J14="","",'Gint Worksheet'!J14)</f>
      </c>
      <c r="K17" s="494"/>
      <c r="L17" s="117">
        <f>IF('Gint Worksheet'!I14="","",'Gint Worksheet'!I14)</f>
      </c>
      <c r="M17" s="492"/>
      <c r="N17" s="117">
        <f>IF('Gint Worksheet'!K14="","",'Gint Worksheet'!K14)</f>
      </c>
      <c r="O17" s="492"/>
      <c r="P17" s="497"/>
      <c r="Q17" s="492"/>
      <c r="R17" s="492"/>
      <c r="S17" s="495"/>
    </row>
    <row r="18" spans="1:19" ht="18.75" customHeight="1">
      <c r="A18" s="116">
        <f>IF('Gint Worksheet'!A15="","",'Gint Worksheet'!A15)</f>
      </c>
      <c r="B18" s="117">
        <f>IF('Gint Worksheet'!B15="","",'Gint Worksheet'!B15)</f>
      </c>
      <c r="C18" s="117">
        <f>IF('Gint Worksheet'!C15="","",'Gint Worksheet'!C15)</f>
      </c>
      <c r="D18" s="117">
        <f>IF('Gint Worksheet'!D15="","",'Gint Worksheet'!D15)</f>
      </c>
      <c r="E18" s="492"/>
      <c r="F18" s="117">
        <f>IF('Gint Worksheet'!E15="","",'Gint Worksheet'!E15)</f>
      </c>
      <c r="G18" s="492"/>
      <c r="H18" s="117">
        <f>IF('Gint Worksheet'!H15="","",'Gint Worksheet'!H15)</f>
      </c>
      <c r="I18" s="494"/>
      <c r="J18" s="117">
        <f>IF('Gint Worksheet'!J15="","",'Gint Worksheet'!J15)</f>
      </c>
      <c r="K18" s="494"/>
      <c r="L18" s="117">
        <f>IF('Gint Worksheet'!I15="","",'Gint Worksheet'!I15)</f>
      </c>
      <c r="M18" s="492"/>
      <c r="N18" s="117">
        <f>IF('Gint Worksheet'!K15="","",'Gint Worksheet'!K15)</f>
      </c>
      <c r="O18" s="492"/>
      <c r="P18" s="492"/>
      <c r="Q18" s="492"/>
      <c r="R18" s="492"/>
      <c r="S18" s="495"/>
    </row>
    <row r="19" spans="1:19" ht="18.75" customHeight="1">
      <c r="A19" s="116">
        <f>IF('Gint Worksheet'!A16="","",'Gint Worksheet'!A16)</f>
      </c>
      <c r="B19" s="117">
        <f>IF('Gint Worksheet'!B16="","",'Gint Worksheet'!B16)</f>
      </c>
      <c r="C19" s="117">
        <f>IF('Gint Worksheet'!C16="","",'Gint Worksheet'!C16)</f>
      </c>
      <c r="D19" s="117">
        <f>IF('Gint Worksheet'!D16="","",'Gint Worksheet'!D16)</f>
      </c>
      <c r="E19" s="492"/>
      <c r="F19" s="117">
        <f>IF('Gint Worksheet'!E16="","",'Gint Worksheet'!E16)</f>
      </c>
      <c r="G19" s="492"/>
      <c r="H19" s="117">
        <f>IF('Gint Worksheet'!H16="","",'Gint Worksheet'!H16)</f>
      </c>
      <c r="I19" s="494"/>
      <c r="J19" s="117">
        <f>IF('Gint Worksheet'!J16="","",'Gint Worksheet'!J16)</f>
      </c>
      <c r="K19" s="494"/>
      <c r="L19" s="117">
        <f>IF('Gint Worksheet'!I16="","",'Gint Worksheet'!I16)</f>
      </c>
      <c r="M19" s="492"/>
      <c r="N19" s="117">
        <f>IF('Gint Worksheet'!K16="","",'Gint Worksheet'!K16)</f>
      </c>
      <c r="O19" s="492"/>
      <c r="P19" s="492"/>
      <c r="Q19" s="492"/>
      <c r="R19" s="492"/>
      <c r="S19" s="495"/>
    </row>
    <row r="20" spans="1:19" ht="18.75" customHeight="1">
      <c r="A20" s="116">
        <f>IF('Gint Worksheet'!A17="","",'Gint Worksheet'!A17)</f>
      </c>
      <c r="B20" s="117">
        <f>IF('Gint Worksheet'!B17="","",'Gint Worksheet'!B17)</f>
      </c>
      <c r="C20" s="117">
        <f>IF('Gint Worksheet'!C17="","",'Gint Worksheet'!C17)</f>
      </c>
      <c r="D20" s="117">
        <f>IF('Gint Worksheet'!D17="","",'Gint Worksheet'!D17)</f>
      </c>
      <c r="E20" s="492"/>
      <c r="F20" s="117">
        <f>IF('Gint Worksheet'!E17="","",'Gint Worksheet'!E17)</f>
      </c>
      <c r="G20" s="492"/>
      <c r="H20" s="117">
        <f>IF('Gint Worksheet'!H17="","",'Gint Worksheet'!H17)</f>
      </c>
      <c r="I20" s="494"/>
      <c r="J20" s="117">
        <f>IF('Gint Worksheet'!J17="","",'Gint Worksheet'!J17)</f>
      </c>
      <c r="K20" s="494"/>
      <c r="L20" s="117">
        <f>IF('Gint Worksheet'!I17="","",'Gint Worksheet'!I17)</f>
      </c>
      <c r="M20" s="492"/>
      <c r="N20" s="117">
        <f>IF('Gint Worksheet'!K17="","",'Gint Worksheet'!K17)</f>
      </c>
      <c r="O20" s="492"/>
      <c r="P20" s="492"/>
      <c r="Q20" s="492"/>
      <c r="R20" s="492"/>
      <c r="S20" s="495"/>
    </row>
    <row r="21" spans="1:19" ht="18.75" customHeight="1">
      <c r="A21" s="118">
        <f>IF('Gint Worksheet'!A18="","",'Gint Worksheet'!A18)</f>
      </c>
      <c r="B21" s="119">
        <f>IF('Gint Worksheet'!B18="","",'Gint Worksheet'!B18)</f>
      </c>
      <c r="C21" s="119">
        <f>IF('Gint Worksheet'!C18="","",'Gint Worksheet'!C18)</f>
      </c>
      <c r="D21" s="119">
        <f>IF('Gint Worksheet'!D18="","",'Gint Worksheet'!D18)</f>
      </c>
      <c r="E21" s="493"/>
      <c r="F21" s="119">
        <f>IF('Gint Worksheet'!E18="","",'Gint Worksheet'!E18)</f>
      </c>
      <c r="G21" s="493"/>
      <c r="H21" s="119">
        <f>IF('Gint Worksheet'!H18="","",'Gint Worksheet'!H18)</f>
      </c>
      <c r="I21" s="500"/>
      <c r="J21" s="119">
        <f>IF('Gint Worksheet'!J18="","",'Gint Worksheet'!J18)</f>
      </c>
      <c r="K21" s="500"/>
      <c r="L21" s="119">
        <f>IF('Gint Worksheet'!I18="","",'Gint Worksheet'!I18)</f>
      </c>
      <c r="M21" s="493"/>
      <c r="N21" s="119">
        <f>IF('Gint Worksheet'!K18="","",'Gint Worksheet'!K18)</f>
      </c>
      <c r="O21" s="493"/>
      <c r="P21" s="493"/>
      <c r="Q21" s="492"/>
      <c r="R21" s="492"/>
      <c r="S21" s="495"/>
    </row>
    <row r="22" spans="1:19" ht="18.75" customHeight="1">
      <c r="A22" s="118">
        <f>IF('Gint Worksheet'!A19="","",'Gint Worksheet'!A19)</f>
      </c>
      <c r="B22" s="119">
        <f>IF('Gint Worksheet'!B19="","",'Gint Worksheet'!B19)</f>
      </c>
      <c r="C22" s="119">
        <f>IF('Gint Worksheet'!C19="","",'Gint Worksheet'!C19)</f>
      </c>
      <c r="D22" s="119">
        <f>IF('Gint Worksheet'!D19="","",'Gint Worksheet'!D19)</f>
      </c>
      <c r="E22" s="493"/>
      <c r="F22" s="119">
        <f>IF('Gint Worksheet'!E19="","",'Gint Worksheet'!E19)</f>
      </c>
      <c r="G22" s="493"/>
      <c r="H22" s="119">
        <f>IF('Gint Worksheet'!H19="","",'Gint Worksheet'!H19)</f>
      </c>
      <c r="I22" s="500"/>
      <c r="J22" s="119">
        <f>IF('Gint Worksheet'!J19="","",'Gint Worksheet'!J19)</f>
      </c>
      <c r="K22" s="500"/>
      <c r="L22" s="119">
        <f>IF('Gint Worksheet'!I19="","",'Gint Worksheet'!I19)</f>
      </c>
      <c r="M22" s="493"/>
      <c r="N22" s="119">
        <f>IF('Gint Worksheet'!K19="","",'Gint Worksheet'!K19)</f>
      </c>
      <c r="O22" s="493"/>
      <c r="P22" s="493"/>
      <c r="Q22" s="492"/>
      <c r="R22" s="492"/>
      <c r="S22" s="495"/>
    </row>
    <row r="23" spans="1:19" ht="18.75" customHeight="1">
      <c r="A23" s="118">
        <f>IF('Gint Worksheet'!A20="","",'Gint Worksheet'!A20)</f>
      </c>
      <c r="B23" s="119">
        <f>IF('Gint Worksheet'!B20="","",'Gint Worksheet'!B20)</f>
      </c>
      <c r="C23" s="119">
        <f>IF('Gint Worksheet'!C20="","",'Gint Worksheet'!C20)</f>
      </c>
      <c r="D23" s="119">
        <f>IF('Gint Worksheet'!D20="","",'Gint Worksheet'!D20)</f>
      </c>
      <c r="E23" s="493"/>
      <c r="F23" s="119">
        <f>IF('Gint Worksheet'!E20="","",'Gint Worksheet'!E20)</f>
      </c>
      <c r="G23" s="493"/>
      <c r="H23" s="119">
        <f>IF('Gint Worksheet'!H20="","",'Gint Worksheet'!H20)</f>
      </c>
      <c r="I23" s="500"/>
      <c r="J23" s="119">
        <f>IF('Gint Worksheet'!J20="","",'Gint Worksheet'!J20)</f>
      </c>
      <c r="K23" s="500"/>
      <c r="L23" s="119">
        <f>IF('Gint Worksheet'!I20="","",'Gint Worksheet'!I20)</f>
      </c>
      <c r="M23" s="493"/>
      <c r="N23" s="119">
        <f>IF('Gint Worksheet'!K20="","",'Gint Worksheet'!K20)</f>
      </c>
      <c r="O23" s="493"/>
      <c r="P23" s="493"/>
      <c r="Q23" s="492"/>
      <c r="R23" s="492"/>
      <c r="S23" s="495"/>
    </row>
    <row r="24" spans="1:19" ht="18.75" customHeight="1">
      <c r="A24" s="593">
        <f>IF('Gint Worksheet'!A21="","",'Gint Worksheet'!A21)</f>
      </c>
      <c r="B24" s="119">
        <f>IF('Gint Worksheet'!B21="","",'Gint Worksheet'!B21)</f>
      </c>
      <c r="C24" s="119">
        <f>IF('Gint Worksheet'!C21="","",'Gint Worksheet'!C21)</f>
      </c>
      <c r="D24" s="119">
        <f>IF('Gint Worksheet'!D21="","",'Gint Worksheet'!D21)</f>
      </c>
      <c r="E24" s="493"/>
      <c r="F24" s="119">
        <f>IF('Gint Worksheet'!E21="","",'Gint Worksheet'!E21)</f>
      </c>
      <c r="G24" s="493"/>
      <c r="H24" s="119">
        <f>IF('Gint Worksheet'!H21="","",'Gint Worksheet'!H21)</f>
      </c>
      <c r="I24" s="500"/>
      <c r="J24" s="119">
        <f>IF('Gint Worksheet'!J21="","",'Gint Worksheet'!J21)</f>
      </c>
      <c r="K24" s="500"/>
      <c r="L24" s="119">
        <f>IF('Gint Worksheet'!I21="","",'Gint Worksheet'!I21)</f>
      </c>
      <c r="M24" s="493"/>
      <c r="N24" s="119">
        <f>IF('Gint Worksheet'!K21="","",'Gint Worksheet'!K21)</f>
      </c>
      <c r="O24" s="493"/>
      <c r="P24" s="493"/>
      <c r="Q24" s="492"/>
      <c r="R24" s="492"/>
      <c r="S24" s="495"/>
    </row>
    <row r="25" spans="1:19" ht="18.75" customHeight="1">
      <c r="A25" s="118">
        <f>IF('Gint Worksheet'!A22="","",'Gint Worksheet'!A22)</f>
      </c>
      <c r="B25" s="119">
        <f>IF('Gint Worksheet'!B22="","",'Gint Worksheet'!B22)</f>
      </c>
      <c r="C25" s="119">
        <f>IF('Gint Worksheet'!C22="","",'Gint Worksheet'!C22)</f>
      </c>
      <c r="D25" s="119">
        <f>IF('Gint Worksheet'!D22="","",'Gint Worksheet'!D22)</f>
      </c>
      <c r="E25" s="493"/>
      <c r="F25" s="119">
        <f>IF('Gint Worksheet'!E22="","",'Gint Worksheet'!E22)</f>
      </c>
      <c r="G25" s="493"/>
      <c r="H25" s="119">
        <f>IF('Gint Worksheet'!H22="","",'Gint Worksheet'!H22)</f>
      </c>
      <c r="I25" s="500"/>
      <c r="J25" s="119">
        <f>IF('Gint Worksheet'!J22="","",'Gint Worksheet'!J22)</f>
      </c>
      <c r="K25" s="500"/>
      <c r="L25" s="119">
        <f>IF('Gint Worksheet'!I22="","",'Gint Worksheet'!I22)</f>
      </c>
      <c r="M25" s="493"/>
      <c r="N25" s="119">
        <f>IF('Gint Worksheet'!K22="","",'Gint Worksheet'!K22)</f>
      </c>
      <c r="O25" s="493"/>
      <c r="P25" s="493"/>
      <c r="Q25" s="492"/>
      <c r="R25" s="492"/>
      <c r="S25" s="495"/>
    </row>
    <row r="26" spans="1:19" ht="18.75" customHeight="1" thickBot="1">
      <c r="A26" s="343">
        <f>IF('Gint Worksheet'!A23="","",'Gint Worksheet'!A23)</f>
      </c>
      <c r="B26" s="123">
        <f>IF('Gint Worksheet'!B23="","",'Gint Worksheet'!B23)</f>
      </c>
      <c r="C26" s="123">
        <f>IF('Gint Worksheet'!C23="","",'Gint Worksheet'!C23)</f>
      </c>
      <c r="D26" s="123">
        <f>IF('Gint Worksheet'!D23="","",'Gint Worksheet'!D23)</f>
      </c>
      <c r="E26" s="502"/>
      <c r="F26" s="123">
        <f>IF('Gint Worksheet'!E23="","",'Gint Worksheet'!E23)</f>
      </c>
      <c r="G26" s="502"/>
      <c r="H26" s="123">
        <f>IF('Gint Worksheet'!H23="","",'Gint Worksheet'!H23)</f>
      </c>
      <c r="I26" s="594"/>
      <c r="J26" s="123">
        <f>IF('Gint Worksheet'!J23="","",'Gint Worksheet'!J23)</f>
      </c>
      <c r="K26" s="594"/>
      <c r="L26" s="123">
        <f>IF('Gint Worksheet'!I23="","",'Gint Worksheet'!I23)</f>
      </c>
      <c r="M26" s="502"/>
      <c r="N26" s="123">
        <f>IF('Gint Worksheet'!K23="","",'Gint Worksheet'!K23)</f>
      </c>
      <c r="O26" s="502"/>
      <c r="P26" s="502"/>
      <c r="Q26" s="502"/>
      <c r="R26" s="502"/>
      <c r="S26" s="503"/>
    </row>
    <row r="27" spans="1:19" ht="18.75" customHeight="1">
      <c r="A27" s="104"/>
      <c r="B27" s="716" t="s">
        <v>233</v>
      </c>
      <c r="C27" s="717"/>
      <c r="D27" s="107">
        <f>SUM(D12:D26)</f>
        <v>0</v>
      </c>
      <c r="E27" s="107">
        <f aca="true" t="shared" si="0" ref="E27:S27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407">
        <f t="shared" si="0"/>
        <v>0</v>
      </c>
    </row>
    <row r="28" spans="1:19" ht="18.75" customHeight="1">
      <c r="A28" s="100"/>
      <c r="B28" s="718" t="s">
        <v>234</v>
      </c>
      <c r="C28" s="719"/>
      <c r="D28" s="344">
        <f>D$144</f>
        <v>0</v>
      </c>
      <c r="E28" s="344">
        <f>E$144</f>
        <v>0</v>
      </c>
      <c r="F28" s="344">
        <f aca="true" t="shared" si="1" ref="F28:S28">F$144</f>
        <v>0</v>
      </c>
      <c r="G28" s="344">
        <f t="shared" si="1"/>
        <v>0</v>
      </c>
      <c r="H28" s="344">
        <f t="shared" si="1"/>
        <v>0</v>
      </c>
      <c r="I28" s="344">
        <f t="shared" si="1"/>
        <v>0</v>
      </c>
      <c r="J28" s="344">
        <f t="shared" si="1"/>
        <v>0</v>
      </c>
      <c r="K28" s="344">
        <f t="shared" si="1"/>
        <v>0</v>
      </c>
      <c r="L28" s="344">
        <f t="shared" si="1"/>
        <v>0</v>
      </c>
      <c r="M28" s="344">
        <f t="shared" si="1"/>
        <v>0</v>
      </c>
      <c r="N28" s="344">
        <f t="shared" si="1"/>
        <v>0</v>
      </c>
      <c r="O28" s="344">
        <f t="shared" si="1"/>
        <v>0</v>
      </c>
      <c r="P28" s="344">
        <f t="shared" si="1"/>
        <v>0</v>
      </c>
      <c r="Q28" s="344">
        <f t="shared" si="1"/>
        <v>0</v>
      </c>
      <c r="R28" s="344">
        <f t="shared" si="1"/>
        <v>0</v>
      </c>
      <c r="S28" s="411">
        <f t="shared" si="1"/>
        <v>0</v>
      </c>
    </row>
    <row r="29" spans="1:19" ht="18.75" customHeight="1" thickBot="1">
      <c r="A29" s="101"/>
      <c r="B29" s="720" t="s">
        <v>235</v>
      </c>
      <c r="C29" s="721"/>
      <c r="D29" s="102"/>
      <c r="E29" s="102"/>
      <c r="F29" s="97"/>
      <c r="G29" s="97"/>
      <c r="H29" s="97"/>
      <c r="I29" s="98"/>
      <c r="J29" s="97"/>
      <c r="K29" s="98"/>
      <c r="L29" s="97"/>
      <c r="M29" s="97"/>
      <c r="N29" s="97"/>
      <c r="O29" s="97"/>
      <c r="P29" s="97"/>
      <c r="Q29" s="98"/>
      <c r="R29" s="97"/>
      <c r="S29" s="595"/>
    </row>
    <row r="30" spans="1:19" ht="12.75" customHeight="1">
      <c r="A30" s="730" t="s">
        <v>355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1" t="s">
        <v>205</v>
      </c>
      <c r="S30" s="731"/>
    </row>
    <row r="31" spans="1:19" ht="12" customHeight="1">
      <c r="A31" s="732" t="s">
        <v>354</v>
      </c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3" t="s">
        <v>206</v>
      </c>
      <c r="S31" s="733"/>
    </row>
    <row r="32" spans="1:19" ht="12.75" customHeight="1">
      <c r="A32" s="724" t="s">
        <v>353</v>
      </c>
      <c r="B32" s="724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</row>
    <row r="33" spans="1:19" ht="12.75" customHeight="1">
      <c r="A33" s="7"/>
      <c r="B33" s="8"/>
      <c r="C33" s="9"/>
      <c r="D33" s="8"/>
      <c r="E33" s="8"/>
      <c r="F33" s="8"/>
      <c r="G33" s="12"/>
      <c r="H33" s="9"/>
      <c r="I33" s="9"/>
      <c r="J33" s="2"/>
      <c r="K33" s="12"/>
      <c r="L33" s="8"/>
      <c r="M33" s="8"/>
      <c r="N33" s="8"/>
      <c r="O33" s="9"/>
      <c r="P33" s="9"/>
      <c r="Q33" s="8"/>
      <c r="R33" s="9"/>
      <c r="S33" s="13"/>
    </row>
    <row r="34" spans="1:19" ht="15" customHeight="1">
      <c r="A34" s="725" t="s">
        <v>207</v>
      </c>
      <c r="B34" s="725"/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</row>
    <row r="35" spans="1:19" ht="8.2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1"/>
      <c r="Q35" s="8"/>
      <c r="R35" s="9"/>
      <c r="S35" s="9"/>
    </row>
    <row r="36" spans="1:19" ht="14.25" customHeight="1">
      <c r="A36" s="14"/>
      <c r="B36" s="15" t="s">
        <v>208</v>
      </c>
      <c r="C36" s="722">
        <f>C7</f>
        <v>0</v>
      </c>
      <c r="D36" s="722"/>
      <c r="E36" s="722"/>
      <c r="F36" s="722"/>
      <c r="G36" s="726" t="s">
        <v>707</v>
      </c>
      <c r="H36" s="727"/>
      <c r="I36" s="727"/>
      <c r="J36" s="722">
        <f>'Rate Classifications'!$J$3</f>
        <v>0</v>
      </c>
      <c r="K36" s="722"/>
      <c r="L36" s="729"/>
      <c r="M36" s="729"/>
      <c r="N36" s="729"/>
      <c r="O36" s="729"/>
      <c r="P36" s="729"/>
      <c r="Q36" s="729"/>
      <c r="R36" s="728" t="s">
        <v>643</v>
      </c>
      <c r="S36" s="728"/>
    </row>
    <row r="37" spans="1:19" ht="19.5" customHeight="1">
      <c r="A37" s="7"/>
      <c r="B37" s="15" t="s">
        <v>209</v>
      </c>
      <c r="C37" s="263">
        <f>C8</f>
        <v>0</v>
      </c>
      <c r="D37" s="19" t="s">
        <v>210</v>
      </c>
      <c r="E37" s="243">
        <f>'Rate Classifications'!$C$7</f>
        <v>0</v>
      </c>
      <c r="F37" s="2" t="s">
        <v>211</v>
      </c>
      <c r="G37" s="9"/>
      <c r="H37" s="722">
        <f>'Rate Classifications'!$C$8</f>
        <v>0</v>
      </c>
      <c r="I37" s="722"/>
      <c r="J37" s="9"/>
      <c r="K37" s="19" t="s">
        <v>212</v>
      </c>
      <c r="L37" s="722">
        <f>'Rate Classifications'!$C$9</f>
        <v>0</v>
      </c>
      <c r="M37" s="722"/>
      <c r="N37" s="2" t="s">
        <v>213</v>
      </c>
      <c r="O37" s="723">
        <f>O8</f>
        <v>0</v>
      </c>
      <c r="P37" s="723"/>
      <c r="Q37" s="94" t="s">
        <v>148</v>
      </c>
      <c r="R37" s="723">
        <f>R8</f>
        <v>0</v>
      </c>
      <c r="S37" s="723"/>
    </row>
    <row r="38" spans="1:19" ht="6.75" customHeight="1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1"/>
      <c r="Q38" s="8"/>
      <c r="R38" s="9"/>
      <c r="S38" s="9"/>
    </row>
    <row r="39" spans="1:19" ht="21" customHeight="1">
      <c r="A39" s="5"/>
      <c r="B39" s="714" t="s">
        <v>215</v>
      </c>
      <c r="C39" s="3"/>
      <c r="D39" s="337">
        <v>1</v>
      </c>
      <c r="E39" s="337">
        <v>2</v>
      </c>
      <c r="F39" s="337">
        <v>3</v>
      </c>
      <c r="G39" s="337">
        <v>4</v>
      </c>
      <c r="H39" s="337">
        <v>5</v>
      </c>
      <c r="I39" s="338">
        <v>6</v>
      </c>
      <c r="J39" s="337">
        <v>7</v>
      </c>
      <c r="K39" s="338">
        <v>8</v>
      </c>
      <c r="L39" s="337">
        <v>9</v>
      </c>
      <c r="M39" s="337">
        <v>10</v>
      </c>
      <c r="N39" s="337">
        <v>11</v>
      </c>
      <c r="O39" s="337">
        <v>12</v>
      </c>
      <c r="P39" s="337">
        <v>13</v>
      </c>
      <c r="Q39" s="337">
        <v>14</v>
      </c>
      <c r="R39" s="337">
        <v>15</v>
      </c>
      <c r="S39" s="339">
        <v>16</v>
      </c>
    </row>
    <row r="40" spans="1:19" ht="90.75" customHeight="1">
      <c r="A40" s="6" t="s">
        <v>214</v>
      </c>
      <c r="B40" s="715"/>
      <c r="C40" s="4" t="s">
        <v>216</v>
      </c>
      <c r="D40" s="24" t="s">
        <v>217</v>
      </c>
      <c r="E40" s="25" t="s">
        <v>218</v>
      </c>
      <c r="F40" s="24" t="s">
        <v>219</v>
      </c>
      <c r="G40" s="26" t="s">
        <v>220</v>
      </c>
      <c r="H40" s="26" t="s">
        <v>223</v>
      </c>
      <c r="I40" s="26" t="s">
        <v>224</v>
      </c>
      <c r="J40" s="26" t="s">
        <v>225</v>
      </c>
      <c r="K40" s="26" t="s">
        <v>226</v>
      </c>
      <c r="L40" s="26" t="s">
        <v>227</v>
      </c>
      <c r="M40" s="26" t="s">
        <v>228</v>
      </c>
      <c r="N40" s="26" t="s">
        <v>229</v>
      </c>
      <c r="O40" s="26" t="s">
        <v>230</v>
      </c>
      <c r="P40" s="26" t="s">
        <v>231</v>
      </c>
      <c r="Q40" s="92" t="s">
        <v>232</v>
      </c>
      <c r="R40" s="26" t="s">
        <v>237</v>
      </c>
      <c r="S40" s="106" t="s">
        <v>238</v>
      </c>
    </row>
    <row r="41" spans="1:19" ht="18.75" customHeight="1">
      <c r="A41" s="591">
        <f>IF('Gint Worksheet'!A24="","",'Gint Worksheet'!A24)</f>
      </c>
      <c r="B41" s="117">
        <f>IF('Gint Worksheet'!B24="","",'Gint Worksheet'!B24)</f>
      </c>
      <c r="C41" s="592">
        <f>IF('Gint Worksheet'!C24="","",'Gint Worksheet'!C24)</f>
      </c>
      <c r="D41" s="117">
        <f>IF('Gint Worksheet'!D24="","",'Gint Worksheet'!D24)</f>
      </c>
      <c r="E41" s="494"/>
      <c r="F41" s="117">
        <f>IF('Gint Worksheet'!E24="","",'Gint Worksheet'!E24)</f>
      </c>
      <c r="G41" s="494"/>
      <c r="H41" s="117">
        <f>IF('Gint Worksheet'!H24="","",'Gint Worksheet'!H24)</f>
      </c>
      <c r="I41" s="494"/>
      <c r="J41" s="117">
        <f>IF('Gint Worksheet'!J24="","",'Gint Worksheet'!J24)</f>
      </c>
      <c r="K41" s="494"/>
      <c r="L41" s="117">
        <f>IF('Gint Worksheet'!I24="","",'Gint Worksheet'!I24)</f>
      </c>
      <c r="M41" s="492"/>
      <c r="N41" s="117">
        <f>IF('Gint Worksheet'!K24="","",'Gint Worksheet'!K24)</f>
      </c>
      <c r="O41" s="492"/>
      <c r="P41" s="492"/>
      <c r="Q41" s="492"/>
      <c r="R41" s="491"/>
      <c r="S41" s="495"/>
    </row>
    <row r="42" spans="1:19" ht="18.75" customHeight="1">
      <c r="A42" s="591">
        <f>IF('Gint Worksheet'!A25="","",'Gint Worksheet'!A25)</f>
      </c>
      <c r="B42" s="117">
        <f>IF('Gint Worksheet'!B25="","",'Gint Worksheet'!B25)</f>
      </c>
      <c r="C42" s="592">
        <f>IF('Gint Worksheet'!C25="","",'Gint Worksheet'!C25)</f>
      </c>
      <c r="D42" s="117">
        <f>IF('Gint Worksheet'!D25="","",'Gint Worksheet'!D25)</f>
      </c>
      <c r="E42" s="494"/>
      <c r="F42" s="117">
        <f>IF('Gint Worksheet'!E25="","",'Gint Worksheet'!E25)</f>
      </c>
      <c r="G42" s="494"/>
      <c r="H42" s="117">
        <f>IF('Gint Worksheet'!H25="","",'Gint Worksheet'!H25)</f>
      </c>
      <c r="I42" s="494"/>
      <c r="J42" s="117">
        <f>IF('Gint Worksheet'!J25="","",'Gint Worksheet'!J25)</f>
      </c>
      <c r="K42" s="494"/>
      <c r="L42" s="117">
        <f>IF('Gint Worksheet'!I25="","",'Gint Worksheet'!I25)</f>
      </c>
      <c r="M42" s="492"/>
      <c r="N42" s="117">
        <f>IF('Gint Worksheet'!K25="","",'Gint Worksheet'!K25)</f>
      </c>
      <c r="O42" s="492"/>
      <c r="P42" s="492"/>
      <c r="Q42" s="492"/>
      <c r="R42" s="491"/>
      <c r="S42" s="495"/>
    </row>
    <row r="43" spans="1:19" ht="18.75" customHeight="1">
      <c r="A43" s="591">
        <f>IF('Gint Worksheet'!A26="","",'Gint Worksheet'!A26)</f>
      </c>
      <c r="B43" s="117">
        <f>IF('Gint Worksheet'!B26="","",'Gint Worksheet'!B26)</f>
      </c>
      <c r="C43" s="592">
        <f>IF('Gint Worksheet'!C26="","",'Gint Worksheet'!C26)</f>
      </c>
      <c r="D43" s="117">
        <f>IF('Gint Worksheet'!D26="","",'Gint Worksheet'!D26)</f>
      </c>
      <c r="E43" s="494"/>
      <c r="F43" s="117">
        <f>IF('Gint Worksheet'!E26="","",'Gint Worksheet'!E26)</f>
      </c>
      <c r="G43" s="494"/>
      <c r="H43" s="117">
        <f>IF('Gint Worksheet'!H26="","",'Gint Worksheet'!H26)</f>
      </c>
      <c r="I43" s="494"/>
      <c r="J43" s="117">
        <f>IF('Gint Worksheet'!J26="","",'Gint Worksheet'!J26)</f>
      </c>
      <c r="K43" s="494"/>
      <c r="L43" s="117">
        <f>IF('Gint Worksheet'!I26="","",'Gint Worksheet'!I26)</f>
      </c>
      <c r="M43" s="492"/>
      <c r="N43" s="117">
        <f>IF('Gint Worksheet'!K26="","",'Gint Worksheet'!K26)</f>
      </c>
      <c r="O43" s="492"/>
      <c r="P43" s="492"/>
      <c r="Q43" s="492"/>
      <c r="R43" s="491"/>
      <c r="S43" s="495"/>
    </row>
    <row r="44" spans="1:19" ht="18.75" customHeight="1">
      <c r="A44" s="591">
        <f>IF('Gint Worksheet'!A27="","",'Gint Worksheet'!A27)</f>
      </c>
      <c r="B44" s="117">
        <f>IF('Gint Worksheet'!B27="","",'Gint Worksheet'!B27)</f>
      </c>
      <c r="C44" s="592">
        <f>IF('Gint Worksheet'!C27="","",'Gint Worksheet'!C27)</f>
      </c>
      <c r="D44" s="117">
        <f>IF('Gint Worksheet'!D27="","",'Gint Worksheet'!D27)</f>
      </c>
      <c r="E44" s="494"/>
      <c r="F44" s="117">
        <f>IF('Gint Worksheet'!E27="","",'Gint Worksheet'!E27)</f>
      </c>
      <c r="G44" s="494"/>
      <c r="H44" s="117">
        <f>IF('Gint Worksheet'!H27="","",'Gint Worksheet'!H27)</f>
      </c>
      <c r="I44" s="494"/>
      <c r="J44" s="117">
        <f>IF('Gint Worksheet'!J27="","",'Gint Worksheet'!J27)</f>
      </c>
      <c r="K44" s="494"/>
      <c r="L44" s="117">
        <f>IF('Gint Worksheet'!I27="","",'Gint Worksheet'!I27)</f>
      </c>
      <c r="M44" s="492"/>
      <c r="N44" s="117">
        <f>IF('Gint Worksheet'!K27="","",'Gint Worksheet'!K27)</f>
      </c>
      <c r="O44" s="492"/>
      <c r="P44" s="492"/>
      <c r="Q44" s="492"/>
      <c r="R44" s="491"/>
      <c r="S44" s="495"/>
    </row>
    <row r="45" spans="1:19" ht="18.75" customHeight="1">
      <c r="A45" s="591">
        <f>IF('Gint Worksheet'!A28="","",'Gint Worksheet'!A28)</f>
      </c>
      <c r="B45" s="117">
        <f>IF('Gint Worksheet'!B28="","",'Gint Worksheet'!B28)</f>
      </c>
      <c r="C45" s="592">
        <f>IF('Gint Worksheet'!C28="","",'Gint Worksheet'!C28)</f>
      </c>
      <c r="D45" s="117">
        <f>IF('Gint Worksheet'!D28="","",'Gint Worksheet'!D28)</f>
      </c>
      <c r="E45" s="494"/>
      <c r="F45" s="117">
        <f>IF('Gint Worksheet'!E28="","",'Gint Worksheet'!E28)</f>
      </c>
      <c r="G45" s="494"/>
      <c r="H45" s="117">
        <f>IF('Gint Worksheet'!H28="","",'Gint Worksheet'!H28)</f>
      </c>
      <c r="I45" s="494"/>
      <c r="J45" s="117">
        <f>IF('Gint Worksheet'!J28="","",'Gint Worksheet'!J28)</f>
      </c>
      <c r="K45" s="494"/>
      <c r="L45" s="117">
        <f>IF('Gint Worksheet'!I28="","",'Gint Worksheet'!I28)</f>
      </c>
      <c r="M45" s="492"/>
      <c r="N45" s="117">
        <f>IF('Gint Worksheet'!K28="","",'Gint Worksheet'!K28)</f>
      </c>
      <c r="O45" s="492"/>
      <c r="P45" s="492"/>
      <c r="Q45" s="492"/>
      <c r="R45" s="491"/>
      <c r="S45" s="495"/>
    </row>
    <row r="46" spans="1:19" ht="18.75" customHeight="1">
      <c r="A46" s="591">
        <f>IF('Gint Worksheet'!A29="","",'Gint Worksheet'!A29)</f>
      </c>
      <c r="B46" s="117">
        <f>IF('Gint Worksheet'!B29="","",'Gint Worksheet'!B29)</f>
      </c>
      <c r="C46" s="592">
        <f>IF('Gint Worksheet'!C29="","",'Gint Worksheet'!C29)</f>
      </c>
      <c r="D46" s="117">
        <f>IF('Gint Worksheet'!D29="","",'Gint Worksheet'!D29)</f>
      </c>
      <c r="E46" s="494"/>
      <c r="F46" s="117">
        <f>IF('Gint Worksheet'!E29="","",'Gint Worksheet'!E29)</f>
      </c>
      <c r="G46" s="494"/>
      <c r="H46" s="117">
        <f>IF('Gint Worksheet'!H29="","",'Gint Worksheet'!H29)</f>
      </c>
      <c r="I46" s="494"/>
      <c r="J46" s="117">
        <f>IF('Gint Worksheet'!J29="","",'Gint Worksheet'!J29)</f>
      </c>
      <c r="K46" s="494"/>
      <c r="L46" s="117">
        <f>IF('Gint Worksheet'!I29="","",'Gint Worksheet'!I29)</f>
      </c>
      <c r="M46" s="492"/>
      <c r="N46" s="117">
        <f>IF('Gint Worksheet'!K29="","",'Gint Worksheet'!K29)</f>
      </c>
      <c r="O46" s="492"/>
      <c r="P46" s="492"/>
      <c r="Q46" s="492"/>
      <c r="R46" s="491"/>
      <c r="S46" s="495"/>
    </row>
    <row r="47" spans="1:19" ht="18.75" customHeight="1">
      <c r="A47" s="591">
        <f>IF('Gint Worksheet'!A30="","",'Gint Worksheet'!A30)</f>
      </c>
      <c r="B47" s="117">
        <f>IF('Gint Worksheet'!B30="","",'Gint Worksheet'!B30)</f>
      </c>
      <c r="C47" s="592">
        <f>IF('Gint Worksheet'!C30="","",'Gint Worksheet'!C30)</f>
      </c>
      <c r="D47" s="117">
        <f>IF('Gint Worksheet'!D30="","",'Gint Worksheet'!D30)</f>
      </c>
      <c r="E47" s="494"/>
      <c r="F47" s="117">
        <f>IF('Gint Worksheet'!E30="","",'Gint Worksheet'!E30)</f>
      </c>
      <c r="G47" s="494"/>
      <c r="H47" s="117">
        <f>IF('Gint Worksheet'!H30="","",'Gint Worksheet'!H30)</f>
      </c>
      <c r="I47" s="494"/>
      <c r="J47" s="117">
        <f>IF('Gint Worksheet'!J30="","",'Gint Worksheet'!J30)</f>
      </c>
      <c r="K47" s="494"/>
      <c r="L47" s="117">
        <f>IF('Gint Worksheet'!I30="","",'Gint Worksheet'!I30)</f>
      </c>
      <c r="M47" s="492"/>
      <c r="N47" s="117">
        <f>IF('Gint Worksheet'!K30="","",'Gint Worksheet'!K30)</f>
      </c>
      <c r="O47" s="492"/>
      <c r="P47" s="492"/>
      <c r="Q47" s="492"/>
      <c r="R47" s="491"/>
      <c r="S47" s="495"/>
    </row>
    <row r="48" spans="1:19" ht="18.75" customHeight="1">
      <c r="A48" s="591">
        <f>IF('Gint Worksheet'!A31="","",'Gint Worksheet'!A31)</f>
      </c>
      <c r="B48" s="117">
        <f>IF('Gint Worksheet'!B31="","",'Gint Worksheet'!B31)</f>
      </c>
      <c r="C48" s="592">
        <f>IF('Gint Worksheet'!C31="","",'Gint Worksheet'!C31)</f>
      </c>
      <c r="D48" s="117">
        <f>IF('Gint Worksheet'!D31="","",'Gint Worksheet'!D31)</f>
      </c>
      <c r="E48" s="494"/>
      <c r="F48" s="117">
        <f>IF('Gint Worksheet'!E31="","",'Gint Worksheet'!E31)</f>
      </c>
      <c r="G48" s="494"/>
      <c r="H48" s="117">
        <f>IF('Gint Worksheet'!H31="","",'Gint Worksheet'!H31)</f>
      </c>
      <c r="I48" s="494"/>
      <c r="J48" s="117">
        <f>IF('Gint Worksheet'!J31="","",'Gint Worksheet'!J31)</f>
      </c>
      <c r="K48" s="494"/>
      <c r="L48" s="117">
        <f>IF('Gint Worksheet'!I31="","",'Gint Worksheet'!I31)</f>
      </c>
      <c r="M48" s="492"/>
      <c r="N48" s="117">
        <f>IF('Gint Worksheet'!K31="","",'Gint Worksheet'!K31)</f>
      </c>
      <c r="O48" s="492"/>
      <c r="P48" s="492"/>
      <c r="Q48" s="492"/>
      <c r="R48" s="491"/>
      <c r="S48" s="495"/>
    </row>
    <row r="49" spans="1:19" ht="18.75" customHeight="1">
      <c r="A49" s="591">
        <f>IF('Gint Worksheet'!A32="","",'Gint Worksheet'!A32)</f>
      </c>
      <c r="B49" s="117">
        <f>IF('Gint Worksheet'!B32="","",'Gint Worksheet'!B32)</f>
      </c>
      <c r="C49" s="592">
        <f>IF('Gint Worksheet'!C32="","",'Gint Worksheet'!C32)</f>
      </c>
      <c r="D49" s="117">
        <f>IF('Gint Worksheet'!D32="","",'Gint Worksheet'!D32)</f>
      </c>
      <c r="E49" s="494"/>
      <c r="F49" s="117">
        <f>IF('Gint Worksheet'!E32="","",'Gint Worksheet'!E32)</f>
      </c>
      <c r="G49" s="494"/>
      <c r="H49" s="117">
        <f>IF('Gint Worksheet'!H32="","",'Gint Worksheet'!H32)</f>
      </c>
      <c r="I49" s="494"/>
      <c r="J49" s="117">
        <f>IF('Gint Worksheet'!J32="","",'Gint Worksheet'!J32)</f>
      </c>
      <c r="K49" s="494"/>
      <c r="L49" s="117">
        <f>IF('Gint Worksheet'!I32="","",'Gint Worksheet'!I32)</f>
      </c>
      <c r="M49" s="492"/>
      <c r="N49" s="117">
        <f>IF('Gint Worksheet'!K32="","",'Gint Worksheet'!K32)</f>
      </c>
      <c r="O49" s="492"/>
      <c r="P49" s="492"/>
      <c r="Q49" s="492"/>
      <c r="R49" s="491"/>
      <c r="S49" s="495"/>
    </row>
    <row r="50" spans="1:19" ht="18.75" customHeight="1">
      <c r="A50" s="591">
        <f>IF('Gint Worksheet'!A33="","",'Gint Worksheet'!A33)</f>
      </c>
      <c r="B50" s="117">
        <f>IF('Gint Worksheet'!B33="","",'Gint Worksheet'!B33)</f>
      </c>
      <c r="C50" s="592">
        <f>IF('Gint Worksheet'!C33="","",'Gint Worksheet'!C33)</f>
      </c>
      <c r="D50" s="117">
        <f>IF('Gint Worksheet'!D33="","",'Gint Worksheet'!D33)</f>
      </c>
      <c r="E50" s="494"/>
      <c r="F50" s="117">
        <f>IF('Gint Worksheet'!E33="","",'Gint Worksheet'!E33)</f>
      </c>
      <c r="G50" s="494"/>
      <c r="H50" s="117">
        <f>IF('Gint Worksheet'!H33="","",'Gint Worksheet'!H33)</f>
      </c>
      <c r="I50" s="494"/>
      <c r="J50" s="117">
        <f>IF('Gint Worksheet'!J33="","",'Gint Worksheet'!J33)</f>
      </c>
      <c r="K50" s="494"/>
      <c r="L50" s="117">
        <f>IF('Gint Worksheet'!I33="","",'Gint Worksheet'!I33)</f>
      </c>
      <c r="M50" s="492"/>
      <c r="N50" s="117">
        <f>IF('Gint Worksheet'!K33="","",'Gint Worksheet'!K33)</f>
      </c>
      <c r="O50" s="492"/>
      <c r="P50" s="492"/>
      <c r="Q50" s="492"/>
      <c r="R50" s="491"/>
      <c r="S50" s="495"/>
    </row>
    <row r="51" spans="1:19" ht="18.75" customHeight="1">
      <c r="A51" s="591">
        <f>IF('Gint Worksheet'!A34="","",'Gint Worksheet'!A34)</f>
      </c>
      <c r="B51" s="117">
        <f>IF('Gint Worksheet'!B34="","",'Gint Worksheet'!B34)</f>
      </c>
      <c r="C51" s="592">
        <f>IF('Gint Worksheet'!C34="","",'Gint Worksheet'!C34)</f>
      </c>
      <c r="D51" s="117">
        <f>IF('Gint Worksheet'!D34="","",'Gint Worksheet'!D34)</f>
      </c>
      <c r="E51" s="494"/>
      <c r="F51" s="117">
        <f>IF('Gint Worksheet'!E34="","",'Gint Worksheet'!E34)</f>
      </c>
      <c r="G51" s="494"/>
      <c r="H51" s="117">
        <f>IF('Gint Worksheet'!H34="","",'Gint Worksheet'!H34)</f>
      </c>
      <c r="I51" s="494"/>
      <c r="J51" s="117">
        <f>IF('Gint Worksheet'!J34="","",'Gint Worksheet'!J34)</f>
      </c>
      <c r="K51" s="494"/>
      <c r="L51" s="117">
        <f>IF('Gint Worksheet'!I34="","",'Gint Worksheet'!I34)</f>
      </c>
      <c r="M51" s="492"/>
      <c r="N51" s="117">
        <f>IF('Gint Worksheet'!K34="","",'Gint Worksheet'!K34)</f>
      </c>
      <c r="O51" s="492"/>
      <c r="P51" s="492"/>
      <c r="Q51" s="492"/>
      <c r="R51" s="491"/>
      <c r="S51" s="495"/>
    </row>
    <row r="52" spans="1:19" ht="18.75" customHeight="1">
      <c r="A52" s="591">
        <f>IF('Gint Worksheet'!A35="","",'Gint Worksheet'!A35)</f>
      </c>
      <c r="B52" s="117">
        <f>IF('Gint Worksheet'!B35="","",'Gint Worksheet'!B35)</f>
      </c>
      <c r="C52" s="592">
        <f>IF('Gint Worksheet'!C35="","",'Gint Worksheet'!C35)</f>
      </c>
      <c r="D52" s="117">
        <f>IF('Gint Worksheet'!D35="","",'Gint Worksheet'!D35)</f>
      </c>
      <c r="E52" s="494"/>
      <c r="F52" s="117">
        <f>IF('Gint Worksheet'!E35="","",'Gint Worksheet'!E35)</f>
      </c>
      <c r="G52" s="494"/>
      <c r="H52" s="117">
        <f>IF('Gint Worksheet'!H35="","",'Gint Worksheet'!H35)</f>
      </c>
      <c r="I52" s="494"/>
      <c r="J52" s="117">
        <f>IF('Gint Worksheet'!J35="","",'Gint Worksheet'!J35)</f>
      </c>
      <c r="K52" s="494"/>
      <c r="L52" s="117">
        <f>IF('Gint Worksheet'!I35="","",'Gint Worksheet'!I35)</f>
      </c>
      <c r="M52" s="492"/>
      <c r="N52" s="117">
        <f>IF('Gint Worksheet'!K35="","",'Gint Worksheet'!K35)</f>
      </c>
      <c r="O52" s="492"/>
      <c r="P52" s="492"/>
      <c r="Q52" s="492"/>
      <c r="R52" s="491"/>
      <c r="S52" s="495"/>
    </row>
    <row r="53" spans="1:19" ht="18.75" customHeight="1">
      <c r="A53" s="591">
        <f>IF('Gint Worksheet'!A36="","",'Gint Worksheet'!A36)</f>
      </c>
      <c r="B53" s="117">
        <f>IF('Gint Worksheet'!B36="","",'Gint Worksheet'!B36)</f>
      </c>
      <c r="C53" s="592">
        <f>IF('Gint Worksheet'!C36="","",'Gint Worksheet'!C36)</f>
      </c>
      <c r="D53" s="117">
        <f>IF('Gint Worksheet'!D36="","",'Gint Worksheet'!D36)</f>
      </c>
      <c r="E53" s="494"/>
      <c r="F53" s="117">
        <f>IF('Gint Worksheet'!E36="","",'Gint Worksheet'!E36)</f>
      </c>
      <c r="G53" s="494"/>
      <c r="H53" s="117">
        <f>IF('Gint Worksheet'!H36="","",'Gint Worksheet'!H36)</f>
      </c>
      <c r="I53" s="494"/>
      <c r="J53" s="117">
        <f>IF('Gint Worksheet'!J36="","",'Gint Worksheet'!J36)</f>
      </c>
      <c r="K53" s="494"/>
      <c r="L53" s="117">
        <f>IF('Gint Worksheet'!I36="","",'Gint Worksheet'!I36)</f>
      </c>
      <c r="M53" s="492"/>
      <c r="N53" s="117">
        <f>IF('Gint Worksheet'!K36="","",'Gint Worksheet'!K36)</f>
      </c>
      <c r="O53" s="492"/>
      <c r="P53" s="492"/>
      <c r="Q53" s="492"/>
      <c r="R53" s="491"/>
      <c r="S53" s="495"/>
    </row>
    <row r="54" spans="1:19" ht="18.75" customHeight="1">
      <c r="A54" s="591">
        <f>IF('Gint Worksheet'!A37="","",'Gint Worksheet'!A37)</f>
      </c>
      <c r="B54" s="117">
        <f>IF('Gint Worksheet'!B37="","",'Gint Worksheet'!B37)</f>
      </c>
      <c r="C54" s="592">
        <f>IF('Gint Worksheet'!C37="","",'Gint Worksheet'!C37)</f>
      </c>
      <c r="D54" s="117">
        <f>IF('Gint Worksheet'!D37="","",'Gint Worksheet'!D37)</f>
      </c>
      <c r="E54" s="494"/>
      <c r="F54" s="117">
        <f>IF('Gint Worksheet'!E37="","",'Gint Worksheet'!E37)</f>
      </c>
      <c r="G54" s="494"/>
      <c r="H54" s="117">
        <f>IF('Gint Worksheet'!H37="","",'Gint Worksheet'!H37)</f>
      </c>
      <c r="I54" s="494"/>
      <c r="J54" s="117">
        <f>IF('Gint Worksheet'!J37="","",'Gint Worksheet'!J37)</f>
      </c>
      <c r="K54" s="494"/>
      <c r="L54" s="117">
        <f>IF('Gint Worksheet'!I37="","",'Gint Worksheet'!I37)</f>
      </c>
      <c r="M54" s="492"/>
      <c r="N54" s="117">
        <f>IF('Gint Worksheet'!K37="","",'Gint Worksheet'!K37)</f>
      </c>
      <c r="O54" s="492"/>
      <c r="P54" s="492"/>
      <c r="Q54" s="492"/>
      <c r="R54" s="491"/>
      <c r="S54" s="495"/>
    </row>
    <row r="55" spans="1:19" ht="18.75" customHeight="1" thickBot="1">
      <c r="A55" s="591">
        <f>IF('Gint Worksheet'!A38="","",'Gint Worksheet'!A38)</f>
      </c>
      <c r="B55" s="117">
        <f>IF('Gint Worksheet'!B38="","",'Gint Worksheet'!B38)</f>
      </c>
      <c r="C55" s="592">
        <f>IF('Gint Worksheet'!C38="","",'Gint Worksheet'!C38)</f>
      </c>
      <c r="D55" s="117">
        <f>IF('Gint Worksheet'!D38="","",'Gint Worksheet'!D38)</f>
      </c>
      <c r="E55" s="494"/>
      <c r="F55" s="117">
        <f>IF('Gint Worksheet'!E38="","",'Gint Worksheet'!E38)</f>
      </c>
      <c r="G55" s="494"/>
      <c r="H55" s="117">
        <f>IF('Gint Worksheet'!H38="","",'Gint Worksheet'!H38)</f>
      </c>
      <c r="I55" s="494"/>
      <c r="J55" s="117">
        <f>IF('Gint Worksheet'!J38="","",'Gint Worksheet'!J38)</f>
      </c>
      <c r="K55" s="494"/>
      <c r="L55" s="117">
        <f>IF('Gint Worksheet'!I38="","",'Gint Worksheet'!I38)</f>
      </c>
      <c r="M55" s="492"/>
      <c r="N55" s="117">
        <f>IF('Gint Worksheet'!K38="","",'Gint Worksheet'!K38)</f>
      </c>
      <c r="O55" s="492"/>
      <c r="P55" s="492"/>
      <c r="Q55" s="492"/>
      <c r="R55" s="491"/>
      <c r="S55" s="495"/>
    </row>
    <row r="56" spans="1:19" ht="18.75" customHeight="1">
      <c r="A56" s="104"/>
      <c r="B56" s="716" t="s">
        <v>233</v>
      </c>
      <c r="C56" s="717"/>
      <c r="D56" s="107">
        <f aca="true" t="shared" si="2" ref="D56:S56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407">
        <f t="shared" si="2"/>
        <v>0</v>
      </c>
    </row>
    <row r="57" spans="1:19" ht="18.75" customHeight="1">
      <c r="A57" s="100"/>
      <c r="B57" s="718" t="s">
        <v>234</v>
      </c>
      <c r="C57" s="719"/>
      <c r="D57" s="344">
        <f>D$144</f>
        <v>0</v>
      </c>
      <c r="E57" s="344">
        <f>E$144</f>
        <v>0</v>
      </c>
      <c r="F57" s="99">
        <f aca="true" t="shared" si="3" ref="F57:S57">F$144</f>
        <v>0</v>
      </c>
      <c r="G57" s="99">
        <f t="shared" si="3"/>
        <v>0</v>
      </c>
      <c r="H57" s="99">
        <f t="shared" si="3"/>
        <v>0</v>
      </c>
      <c r="I57" s="345">
        <f t="shared" si="3"/>
        <v>0</v>
      </c>
      <c r="J57" s="99">
        <f t="shared" si="3"/>
        <v>0</v>
      </c>
      <c r="K57" s="345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99">
        <f t="shared" si="3"/>
        <v>0</v>
      </c>
      <c r="Q57" s="345">
        <f t="shared" si="3"/>
        <v>0</v>
      </c>
      <c r="R57" s="99">
        <f t="shared" si="3"/>
        <v>0</v>
      </c>
      <c r="S57" s="597">
        <f t="shared" si="3"/>
        <v>0</v>
      </c>
    </row>
    <row r="58" spans="1:19" ht="18.75" customHeight="1" thickBot="1">
      <c r="A58" s="101"/>
      <c r="B58" s="720" t="s">
        <v>235</v>
      </c>
      <c r="C58" s="721"/>
      <c r="D58" s="102"/>
      <c r="E58" s="102"/>
      <c r="F58" s="97"/>
      <c r="G58" s="97"/>
      <c r="H58" s="97"/>
      <c r="I58" s="98"/>
      <c r="J58" s="97"/>
      <c r="K58" s="98"/>
      <c r="L58" s="97"/>
      <c r="M58" s="97"/>
      <c r="N58" s="97"/>
      <c r="O58" s="97"/>
      <c r="P58" s="97"/>
      <c r="Q58" s="98"/>
      <c r="R58" s="97"/>
      <c r="S58" s="595"/>
    </row>
    <row r="59" spans="1:19" ht="12.75" customHeight="1">
      <c r="A59" s="730" t="s">
        <v>355</v>
      </c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1" t="s">
        <v>205</v>
      </c>
      <c r="S59" s="731"/>
    </row>
    <row r="60" spans="1:19" ht="12" customHeight="1">
      <c r="A60" s="732" t="s">
        <v>354</v>
      </c>
      <c r="B60" s="732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3" t="s">
        <v>206</v>
      </c>
      <c r="S60" s="733"/>
    </row>
    <row r="61" spans="1:19" ht="12.75" customHeight="1">
      <c r="A61" s="724" t="s">
        <v>353</v>
      </c>
      <c r="B61" s="724"/>
      <c r="C61" s="724"/>
      <c r="D61" s="724"/>
      <c r="E61" s="724"/>
      <c r="F61" s="724"/>
      <c r="G61" s="724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</row>
    <row r="62" spans="1:19" ht="12.75" customHeight="1">
      <c r="A62" s="7"/>
      <c r="B62" s="8"/>
      <c r="C62" s="9"/>
      <c r="D62" s="8"/>
      <c r="E62" s="8"/>
      <c r="F62" s="8"/>
      <c r="G62" s="12"/>
      <c r="H62" s="9"/>
      <c r="I62" s="9"/>
      <c r="J62" s="2"/>
      <c r="K62" s="12"/>
      <c r="L62" s="8"/>
      <c r="M62" s="8"/>
      <c r="N62" s="8"/>
      <c r="O62" s="9"/>
      <c r="P62" s="9"/>
      <c r="Q62" s="8"/>
      <c r="R62" s="9"/>
      <c r="S62" s="13"/>
    </row>
    <row r="63" spans="1:19" ht="15" customHeight="1">
      <c r="A63" s="725" t="s">
        <v>207</v>
      </c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</row>
    <row r="64" spans="1:19" ht="8.2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1"/>
      <c r="Q64" s="8"/>
      <c r="R64" s="9"/>
      <c r="S64" s="9"/>
    </row>
    <row r="65" spans="1:19" ht="14.25" customHeight="1">
      <c r="A65" s="14"/>
      <c r="B65" s="15" t="s">
        <v>208</v>
      </c>
      <c r="C65" s="722">
        <f>C36</f>
        <v>0</v>
      </c>
      <c r="D65" s="722"/>
      <c r="E65" s="722"/>
      <c r="F65" s="722"/>
      <c r="G65" s="726" t="s">
        <v>707</v>
      </c>
      <c r="H65" s="727"/>
      <c r="I65" s="727"/>
      <c r="J65" s="722">
        <f>'Rate Classifications'!$J$3</f>
        <v>0</v>
      </c>
      <c r="K65" s="722"/>
      <c r="L65" s="729"/>
      <c r="M65" s="729"/>
      <c r="N65" s="729"/>
      <c r="O65" s="729"/>
      <c r="P65" s="729"/>
      <c r="Q65" s="729"/>
      <c r="R65" s="728" t="s">
        <v>642</v>
      </c>
      <c r="S65" s="728"/>
    </row>
    <row r="66" spans="1:19" ht="19.5" customHeight="1">
      <c r="A66" s="7"/>
      <c r="B66" s="15" t="s">
        <v>209</v>
      </c>
      <c r="C66" s="263">
        <f>C37</f>
        <v>0</v>
      </c>
      <c r="D66" s="19" t="s">
        <v>210</v>
      </c>
      <c r="E66" s="243">
        <f>'Rate Classifications'!$C$7</f>
        <v>0</v>
      </c>
      <c r="F66" s="2" t="s">
        <v>211</v>
      </c>
      <c r="G66" s="9"/>
      <c r="H66" s="722">
        <f>'Rate Classifications'!$C$8</f>
        <v>0</v>
      </c>
      <c r="I66" s="722"/>
      <c r="J66" s="9"/>
      <c r="K66" s="19" t="s">
        <v>212</v>
      </c>
      <c r="L66" s="722">
        <f>'Rate Classifications'!$C$9</f>
        <v>0</v>
      </c>
      <c r="M66" s="722"/>
      <c r="N66" s="2" t="s">
        <v>213</v>
      </c>
      <c r="O66" s="723">
        <f>O37</f>
        <v>0</v>
      </c>
      <c r="P66" s="723"/>
      <c r="Q66" s="94" t="s">
        <v>148</v>
      </c>
      <c r="R66" s="723">
        <f>R37</f>
        <v>0</v>
      </c>
      <c r="S66" s="723"/>
    </row>
    <row r="67" spans="1:19" ht="6.75" customHeight="1" thickBo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1"/>
      <c r="Q67" s="8"/>
      <c r="R67" s="9"/>
      <c r="S67" s="9"/>
    </row>
    <row r="68" spans="1:19" ht="21" customHeight="1">
      <c r="A68" s="5"/>
      <c r="B68" s="714" t="s">
        <v>215</v>
      </c>
      <c r="C68" s="3"/>
      <c r="D68" s="337">
        <v>1</v>
      </c>
      <c r="E68" s="337">
        <v>2</v>
      </c>
      <c r="F68" s="337">
        <v>3</v>
      </c>
      <c r="G68" s="337">
        <v>4</v>
      </c>
      <c r="H68" s="337">
        <v>5</v>
      </c>
      <c r="I68" s="338">
        <v>6</v>
      </c>
      <c r="J68" s="337">
        <v>7</v>
      </c>
      <c r="K68" s="338">
        <v>8</v>
      </c>
      <c r="L68" s="337">
        <v>9</v>
      </c>
      <c r="M68" s="337">
        <v>10</v>
      </c>
      <c r="N68" s="337">
        <v>11</v>
      </c>
      <c r="O68" s="337">
        <v>12</v>
      </c>
      <c r="P68" s="337">
        <v>13</v>
      </c>
      <c r="Q68" s="337">
        <v>14</v>
      </c>
      <c r="R68" s="337">
        <v>15</v>
      </c>
      <c r="S68" s="339">
        <v>16</v>
      </c>
    </row>
    <row r="69" spans="1:19" ht="90.75" customHeight="1">
      <c r="A69" s="6" t="s">
        <v>214</v>
      </c>
      <c r="B69" s="715"/>
      <c r="C69" s="4" t="s">
        <v>216</v>
      </c>
      <c r="D69" s="24" t="s">
        <v>217</v>
      </c>
      <c r="E69" s="25" t="s">
        <v>218</v>
      </c>
      <c r="F69" s="24" t="s">
        <v>219</v>
      </c>
      <c r="G69" s="26" t="s">
        <v>220</v>
      </c>
      <c r="H69" s="26" t="s">
        <v>223</v>
      </c>
      <c r="I69" s="26" t="s">
        <v>224</v>
      </c>
      <c r="J69" s="26" t="s">
        <v>225</v>
      </c>
      <c r="K69" s="26" t="s">
        <v>226</v>
      </c>
      <c r="L69" s="26" t="s">
        <v>227</v>
      </c>
      <c r="M69" s="26" t="s">
        <v>228</v>
      </c>
      <c r="N69" s="26" t="s">
        <v>229</v>
      </c>
      <c r="O69" s="26" t="s">
        <v>230</v>
      </c>
      <c r="P69" s="26" t="s">
        <v>231</v>
      </c>
      <c r="Q69" s="92" t="s">
        <v>232</v>
      </c>
      <c r="R69" s="26" t="s">
        <v>237</v>
      </c>
      <c r="S69" s="106" t="s">
        <v>238</v>
      </c>
    </row>
    <row r="70" spans="1:19" ht="18.75" customHeight="1">
      <c r="A70" s="591">
        <f>IF('Gint Worksheet'!A39="","",'Gint Worksheet'!A39)</f>
      </c>
      <c r="B70" s="117">
        <f>IF('Gint Worksheet'!B39="","",'Gint Worksheet'!B39)</f>
      </c>
      <c r="C70" s="592">
        <f>IF('Gint Worksheet'!C39="","",'Gint Worksheet'!C39)</f>
      </c>
      <c r="D70" s="117">
        <f>IF('Gint Worksheet'!D39="","",'Gint Worksheet'!D39)</f>
      </c>
      <c r="E70" s="494"/>
      <c r="F70" s="117">
        <f>IF('Gint Worksheet'!E39="","",'Gint Worksheet'!E39)</f>
      </c>
      <c r="G70" s="494"/>
      <c r="H70" s="117">
        <f>IF('Gint Worksheet'!H39="","",'Gint Worksheet'!H39)</f>
      </c>
      <c r="I70" s="494"/>
      <c r="J70" s="117">
        <f>IF('Gint Worksheet'!J39="","",'Gint Worksheet'!J39)</f>
      </c>
      <c r="K70" s="494"/>
      <c r="L70" s="117">
        <f>IF('Gint Worksheet'!I39="","",'Gint Worksheet'!I39)</f>
      </c>
      <c r="M70" s="492"/>
      <c r="N70" s="117">
        <f>IF('Gint Worksheet'!K39="","",'Gint Worksheet'!K39)</f>
      </c>
      <c r="O70" s="492"/>
      <c r="P70" s="492"/>
      <c r="Q70" s="492"/>
      <c r="R70" s="491"/>
      <c r="S70" s="495"/>
    </row>
    <row r="71" spans="1:19" ht="18.75" customHeight="1">
      <c r="A71" s="591">
        <f>IF('Gint Worksheet'!A40="","",'Gint Worksheet'!A40)</f>
      </c>
      <c r="B71" s="117">
        <f>IF('Gint Worksheet'!B40="","",'Gint Worksheet'!B40)</f>
      </c>
      <c r="C71" s="592">
        <f>IF('Gint Worksheet'!C40="","",'Gint Worksheet'!C40)</f>
      </c>
      <c r="D71" s="117">
        <f>IF('Gint Worksheet'!D40="","",'Gint Worksheet'!D40)</f>
      </c>
      <c r="E71" s="494"/>
      <c r="F71" s="117">
        <f>IF('Gint Worksheet'!E40="","",'Gint Worksheet'!E40)</f>
      </c>
      <c r="G71" s="494"/>
      <c r="H71" s="117">
        <f>IF('Gint Worksheet'!H40="","",'Gint Worksheet'!H40)</f>
      </c>
      <c r="I71" s="494"/>
      <c r="J71" s="117">
        <f>IF('Gint Worksheet'!J40="","",'Gint Worksheet'!J40)</f>
      </c>
      <c r="K71" s="494"/>
      <c r="L71" s="117">
        <f>IF('Gint Worksheet'!I40="","",'Gint Worksheet'!I40)</f>
      </c>
      <c r="M71" s="492"/>
      <c r="N71" s="117">
        <f>IF('Gint Worksheet'!K40="","",'Gint Worksheet'!K40)</f>
      </c>
      <c r="O71" s="492"/>
      <c r="P71" s="492"/>
      <c r="Q71" s="492"/>
      <c r="R71" s="491"/>
      <c r="S71" s="495"/>
    </row>
    <row r="72" spans="1:19" ht="18.75" customHeight="1">
      <c r="A72" s="591">
        <f>IF('Gint Worksheet'!A41="","",'Gint Worksheet'!A41)</f>
      </c>
      <c r="B72" s="117">
        <f>IF('Gint Worksheet'!B41="","",'Gint Worksheet'!B41)</f>
      </c>
      <c r="C72" s="592">
        <f>IF('Gint Worksheet'!C41="","",'Gint Worksheet'!C41)</f>
      </c>
      <c r="D72" s="117">
        <f>IF('Gint Worksheet'!D41="","",'Gint Worksheet'!D41)</f>
      </c>
      <c r="E72" s="494"/>
      <c r="F72" s="117">
        <f>IF('Gint Worksheet'!E41="","",'Gint Worksheet'!E41)</f>
      </c>
      <c r="G72" s="494"/>
      <c r="H72" s="117">
        <f>IF('Gint Worksheet'!H41="","",'Gint Worksheet'!H41)</f>
      </c>
      <c r="I72" s="494"/>
      <c r="J72" s="117">
        <f>IF('Gint Worksheet'!J41="","",'Gint Worksheet'!J41)</f>
      </c>
      <c r="K72" s="494"/>
      <c r="L72" s="117">
        <f>IF('Gint Worksheet'!I41="","",'Gint Worksheet'!I41)</f>
      </c>
      <c r="M72" s="492"/>
      <c r="N72" s="117">
        <f>IF('Gint Worksheet'!K41="","",'Gint Worksheet'!K41)</f>
      </c>
      <c r="O72" s="492"/>
      <c r="P72" s="492"/>
      <c r="Q72" s="492"/>
      <c r="R72" s="491"/>
      <c r="S72" s="495"/>
    </row>
    <row r="73" spans="1:19" ht="18.75" customHeight="1">
      <c r="A73" s="591">
        <f>IF('Gint Worksheet'!A42="","",'Gint Worksheet'!A42)</f>
      </c>
      <c r="B73" s="117">
        <f>IF('Gint Worksheet'!B42="","",'Gint Worksheet'!B42)</f>
      </c>
      <c r="C73" s="592">
        <f>IF('Gint Worksheet'!C42="","",'Gint Worksheet'!C42)</f>
      </c>
      <c r="D73" s="117">
        <f>IF('Gint Worksheet'!D42="","",'Gint Worksheet'!D42)</f>
      </c>
      <c r="E73" s="494"/>
      <c r="F73" s="117">
        <f>IF('Gint Worksheet'!E42="","",'Gint Worksheet'!E42)</f>
      </c>
      <c r="G73" s="494"/>
      <c r="H73" s="117">
        <f>IF('Gint Worksheet'!H42="","",'Gint Worksheet'!H42)</f>
      </c>
      <c r="I73" s="494"/>
      <c r="J73" s="117">
        <f>IF('Gint Worksheet'!J42="","",'Gint Worksheet'!J42)</f>
      </c>
      <c r="K73" s="494"/>
      <c r="L73" s="117">
        <f>IF('Gint Worksheet'!I42="","",'Gint Worksheet'!I42)</f>
      </c>
      <c r="M73" s="492"/>
      <c r="N73" s="117">
        <f>IF('Gint Worksheet'!K42="","",'Gint Worksheet'!K42)</f>
      </c>
      <c r="O73" s="492"/>
      <c r="P73" s="492"/>
      <c r="Q73" s="492"/>
      <c r="R73" s="491"/>
      <c r="S73" s="495"/>
    </row>
    <row r="74" spans="1:19" ht="18.75" customHeight="1">
      <c r="A74" s="591">
        <f>IF('Gint Worksheet'!A43="","",'Gint Worksheet'!A43)</f>
      </c>
      <c r="B74" s="117">
        <f>IF('Gint Worksheet'!B43="","",'Gint Worksheet'!B43)</f>
      </c>
      <c r="C74" s="592">
        <f>IF('Gint Worksheet'!C43="","",'Gint Worksheet'!C43)</f>
      </c>
      <c r="D74" s="117">
        <f>IF('Gint Worksheet'!D43="","",'Gint Worksheet'!D43)</f>
      </c>
      <c r="E74" s="494"/>
      <c r="F74" s="117">
        <f>IF('Gint Worksheet'!E43="","",'Gint Worksheet'!E43)</f>
      </c>
      <c r="G74" s="494"/>
      <c r="H74" s="117">
        <f>IF('Gint Worksheet'!H43="","",'Gint Worksheet'!H43)</f>
      </c>
      <c r="I74" s="494"/>
      <c r="J74" s="117">
        <f>IF('Gint Worksheet'!J43="","",'Gint Worksheet'!J43)</f>
      </c>
      <c r="K74" s="494"/>
      <c r="L74" s="117">
        <f>IF('Gint Worksheet'!I43="","",'Gint Worksheet'!I43)</f>
      </c>
      <c r="M74" s="492"/>
      <c r="N74" s="117">
        <f>IF('Gint Worksheet'!K43="","",'Gint Worksheet'!K43)</f>
      </c>
      <c r="O74" s="492"/>
      <c r="P74" s="492"/>
      <c r="Q74" s="492"/>
      <c r="R74" s="491"/>
      <c r="S74" s="495"/>
    </row>
    <row r="75" spans="1:19" ht="18.75" customHeight="1">
      <c r="A75" s="591">
        <f>IF('Gint Worksheet'!A44="","",'Gint Worksheet'!A44)</f>
      </c>
      <c r="B75" s="117">
        <f>IF('Gint Worksheet'!B44="","",'Gint Worksheet'!B44)</f>
      </c>
      <c r="C75" s="592">
        <f>IF('Gint Worksheet'!C44="","",'Gint Worksheet'!C44)</f>
      </c>
      <c r="D75" s="117">
        <f>IF('Gint Worksheet'!D44="","",'Gint Worksheet'!D44)</f>
      </c>
      <c r="E75" s="494"/>
      <c r="F75" s="117">
        <f>IF('Gint Worksheet'!E44="","",'Gint Worksheet'!E44)</f>
      </c>
      <c r="G75" s="494"/>
      <c r="H75" s="117">
        <f>IF('Gint Worksheet'!H44="","",'Gint Worksheet'!H44)</f>
      </c>
      <c r="I75" s="494"/>
      <c r="J75" s="117">
        <f>IF('Gint Worksheet'!J44="","",'Gint Worksheet'!J44)</f>
      </c>
      <c r="K75" s="494"/>
      <c r="L75" s="117">
        <f>IF('Gint Worksheet'!I44="","",'Gint Worksheet'!I44)</f>
      </c>
      <c r="M75" s="492"/>
      <c r="N75" s="117">
        <f>IF('Gint Worksheet'!K44="","",'Gint Worksheet'!K44)</f>
      </c>
      <c r="O75" s="492"/>
      <c r="P75" s="492"/>
      <c r="Q75" s="492"/>
      <c r="R75" s="491"/>
      <c r="S75" s="495"/>
    </row>
    <row r="76" spans="1:19" ht="18.75" customHeight="1">
      <c r="A76" s="591">
        <f>IF('Gint Worksheet'!A45="","",'Gint Worksheet'!A45)</f>
      </c>
      <c r="B76" s="117">
        <f>IF('Gint Worksheet'!B45="","",'Gint Worksheet'!B45)</f>
      </c>
      <c r="C76" s="592">
        <f>IF('Gint Worksheet'!C45="","",'Gint Worksheet'!C45)</f>
      </c>
      <c r="D76" s="117">
        <f>IF('Gint Worksheet'!D45="","",'Gint Worksheet'!D45)</f>
      </c>
      <c r="E76" s="494"/>
      <c r="F76" s="117">
        <f>IF('Gint Worksheet'!E45="","",'Gint Worksheet'!E45)</f>
      </c>
      <c r="G76" s="494"/>
      <c r="H76" s="117">
        <f>IF('Gint Worksheet'!H45="","",'Gint Worksheet'!H45)</f>
      </c>
      <c r="I76" s="494"/>
      <c r="J76" s="117">
        <f>IF('Gint Worksheet'!J45="","",'Gint Worksheet'!J45)</f>
      </c>
      <c r="K76" s="494"/>
      <c r="L76" s="117">
        <f>IF('Gint Worksheet'!I45="","",'Gint Worksheet'!I45)</f>
      </c>
      <c r="M76" s="492"/>
      <c r="N76" s="117">
        <f>IF('Gint Worksheet'!K45="","",'Gint Worksheet'!K45)</f>
      </c>
      <c r="O76" s="492"/>
      <c r="P76" s="492"/>
      <c r="Q76" s="492"/>
      <c r="R76" s="491"/>
      <c r="S76" s="495"/>
    </row>
    <row r="77" spans="1:19" ht="18.75" customHeight="1">
      <c r="A77" s="591">
        <f>IF('Gint Worksheet'!A46="","",'Gint Worksheet'!A46)</f>
      </c>
      <c r="B77" s="117">
        <f>IF('Gint Worksheet'!B46="","",'Gint Worksheet'!B46)</f>
      </c>
      <c r="C77" s="592">
        <f>IF('Gint Worksheet'!C46="","",'Gint Worksheet'!C46)</f>
      </c>
      <c r="D77" s="117">
        <f>IF('Gint Worksheet'!D46="","",'Gint Worksheet'!D46)</f>
      </c>
      <c r="E77" s="494"/>
      <c r="F77" s="117">
        <f>IF('Gint Worksheet'!E46="","",'Gint Worksheet'!E46)</f>
      </c>
      <c r="G77" s="494"/>
      <c r="H77" s="117">
        <f>IF('Gint Worksheet'!H46="","",'Gint Worksheet'!H46)</f>
      </c>
      <c r="I77" s="494"/>
      <c r="J77" s="117">
        <f>IF('Gint Worksheet'!J46="","",'Gint Worksheet'!J46)</f>
      </c>
      <c r="K77" s="494"/>
      <c r="L77" s="117">
        <f>IF('Gint Worksheet'!I46="","",'Gint Worksheet'!I46)</f>
      </c>
      <c r="M77" s="492"/>
      <c r="N77" s="117">
        <f>IF('Gint Worksheet'!K46="","",'Gint Worksheet'!K46)</f>
      </c>
      <c r="O77" s="492"/>
      <c r="P77" s="492"/>
      <c r="Q77" s="492"/>
      <c r="R77" s="491"/>
      <c r="S77" s="495"/>
    </row>
    <row r="78" spans="1:19" ht="18.75" customHeight="1">
      <c r="A78" s="591">
        <f>IF('Gint Worksheet'!A47="","",'Gint Worksheet'!A47)</f>
      </c>
      <c r="B78" s="117">
        <f>IF('Gint Worksheet'!B47="","",'Gint Worksheet'!B47)</f>
      </c>
      <c r="C78" s="592">
        <f>IF('Gint Worksheet'!C47="","",'Gint Worksheet'!C47)</f>
      </c>
      <c r="D78" s="117">
        <f>IF('Gint Worksheet'!D47="","",'Gint Worksheet'!D47)</f>
      </c>
      <c r="E78" s="494"/>
      <c r="F78" s="117">
        <f>IF('Gint Worksheet'!E47="","",'Gint Worksheet'!E47)</f>
      </c>
      <c r="G78" s="494"/>
      <c r="H78" s="117">
        <f>IF('Gint Worksheet'!H47="","",'Gint Worksheet'!H47)</f>
      </c>
      <c r="I78" s="494"/>
      <c r="J78" s="117">
        <f>IF('Gint Worksheet'!J47="","",'Gint Worksheet'!J47)</f>
      </c>
      <c r="K78" s="494"/>
      <c r="L78" s="117">
        <f>IF('Gint Worksheet'!I47="","",'Gint Worksheet'!I47)</f>
      </c>
      <c r="M78" s="492"/>
      <c r="N78" s="117">
        <f>IF('Gint Worksheet'!K47="","",'Gint Worksheet'!K47)</f>
      </c>
      <c r="O78" s="492"/>
      <c r="P78" s="492"/>
      <c r="Q78" s="492"/>
      <c r="R78" s="491"/>
      <c r="S78" s="495"/>
    </row>
    <row r="79" spans="1:19" ht="18.75" customHeight="1">
      <c r="A79" s="591">
        <f>IF('Gint Worksheet'!A48="","",'Gint Worksheet'!A48)</f>
      </c>
      <c r="B79" s="117">
        <f>IF('Gint Worksheet'!B48="","",'Gint Worksheet'!B48)</f>
      </c>
      <c r="C79" s="592">
        <f>IF('Gint Worksheet'!C48="","",'Gint Worksheet'!C48)</f>
      </c>
      <c r="D79" s="117">
        <f>IF('Gint Worksheet'!D48="","",'Gint Worksheet'!D48)</f>
      </c>
      <c r="E79" s="494"/>
      <c r="F79" s="117">
        <f>IF('Gint Worksheet'!E48="","",'Gint Worksheet'!E48)</f>
      </c>
      <c r="G79" s="494"/>
      <c r="H79" s="117">
        <f>IF('Gint Worksheet'!H48="","",'Gint Worksheet'!H48)</f>
      </c>
      <c r="I79" s="494"/>
      <c r="J79" s="117">
        <f>IF('Gint Worksheet'!J48="","",'Gint Worksheet'!J48)</f>
      </c>
      <c r="K79" s="494"/>
      <c r="L79" s="117">
        <f>IF('Gint Worksheet'!I48="","",'Gint Worksheet'!I48)</f>
      </c>
      <c r="M79" s="492"/>
      <c r="N79" s="117">
        <f>IF('Gint Worksheet'!K48="","",'Gint Worksheet'!K48)</f>
      </c>
      <c r="O79" s="492"/>
      <c r="P79" s="492"/>
      <c r="Q79" s="492"/>
      <c r="R79" s="491"/>
      <c r="S79" s="495"/>
    </row>
    <row r="80" spans="1:19" ht="18.75" customHeight="1">
      <c r="A80" s="591">
        <f>IF('Gint Worksheet'!A49="","",'Gint Worksheet'!A49)</f>
      </c>
      <c r="B80" s="117">
        <f>IF('Gint Worksheet'!B49="","",'Gint Worksheet'!B49)</f>
      </c>
      <c r="C80" s="592">
        <f>IF('Gint Worksheet'!C49="","",'Gint Worksheet'!C49)</f>
      </c>
      <c r="D80" s="117">
        <f>IF('Gint Worksheet'!D49="","",'Gint Worksheet'!D49)</f>
      </c>
      <c r="E80" s="494"/>
      <c r="F80" s="117">
        <f>IF('Gint Worksheet'!E49="","",'Gint Worksheet'!E49)</f>
      </c>
      <c r="G80" s="494"/>
      <c r="H80" s="117">
        <f>IF('Gint Worksheet'!H49="","",'Gint Worksheet'!H49)</f>
      </c>
      <c r="I80" s="494"/>
      <c r="J80" s="117">
        <f>IF('Gint Worksheet'!J49="","",'Gint Worksheet'!J49)</f>
      </c>
      <c r="K80" s="494"/>
      <c r="L80" s="117">
        <f>IF('Gint Worksheet'!I49="","",'Gint Worksheet'!I49)</f>
      </c>
      <c r="M80" s="492"/>
      <c r="N80" s="117">
        <f>IF('Gint Worksheet'!K49="","",'Gint Worksheet'!K49)</f>
      </c>
      <c r="O80" s="492"/>
      <c r="P80" s="492"/>
      <c r="Q80" s="492"/>
      <c r="R80" s="491"/>
      <c r="S80" s="495"/>
    </row>
    <row r="81" spans="1:19" ht="18.75" customHeight="1">
      <c r="A81" s="591">
        <f>IF('Gint Worksheet'!A50="","",'Gint Worksheet'!A50)</f>
      </c>
      <c r="B81" s="117">
        <f>IF('Gint Worksheet'!B50="","",'Gint Worksheet'!B50)</f>
      </c>
      <c r="C81" s="592">
        <f>IF('Gint Worksheet'!C50="","",'Gint Worksheet'!C50)</f>
      </c>
      <c r="D81" s="117">
        <f>IF('Gint Worksheet'!D50="","",'Gint Worksheet'!D50)</f>
      </c>
      <c r="E81" s="494"/>
      <c r="F81" s="117">
        <f>IF('Gint Worksheet'!E50="","",'Gint Worksheet'!E50)</f>
      </c>
      <c r="G81" s="494"/>
      <c r="H81" s="117">
        <f>IF('Gint Worksheet'!H50="","",'Gint Worksheet'!H50)</f>
      </c>
      <c r="I81" s="494"/>
      <c r="J81" s="117">
        <f>IF('Gint Worksheet'!J50="","",'Gint Worksheet'!J50)</f>
      </c>
      <c r="K81" s="494"/>
      <c r="L81" s="117">
        <f>IF('Gint Worksheet'!I50="","",'Gint Worksheet'!I50)</f>
      </c>
      <c r="M81" s="492"/>
      <c r="N81" s="117">
        <f>IF('Gint Worksheet'!K50="","",'Gint Worksheet'!K50)</f>
      </c>
      <c r="O81" s="492"/>
      <c r="P81" s="492"/>
      <c r="Q81" s="492"/>
      <c r="R81" s="491"/>
      <c r="S81" s="495"/>
    </row>
    <row r="82" spans="1:19" ht="18.75" customHeight="1">
      <c r="A82" s="591">
        <f>IF('Gint Worksheet'!A51="","",'Gint Worksheet'!A51)</f>
      </c>
      <c r="B82" s="117">
        <f>IF('Gint Worksheet'!B51="","",'Gint Worksheet'!B51)</f>
      </c>
      <c r="C82" s="592">
        <f>IF('Gint Worksheet'!C51="","",'Gint Worksheet'!C51)</f>
      </c>
      <c r="D82" s="117">
        <f>IF('Gint Worksheet'!D51="","",'Gint Worksheet'!D51)</f>
      </c>
      <c r="E82" s="494"/>
      <c r="F82" s="117">
        <f>IF('Gint Worksheet'!E51="","",'Gint Worksheet'!E51)</f>
      </c>
      <c r="G82" s="494"/>
      <c r="H82" s="117">
        <f>IF('Gint Worksheet'!H51="","",'Gint Worksheet'!H51)</f>
      </c>
      <c r="I82" s="494"/>
      <c r="J82" s="117">
        <f>IF('Gint Worksheet'!J51="","",'Gint Worksheet'!J51)</f>
      </c>
      <c r="K82" s="494"/>
      <c r="L82" s="117">
        <f>IF('Gint Worksheet'!I51="","",'Gint Worksheet'!I51)</f>
      </c>
      <c r="M82" s="492"/>
      <c r="N82" s="117">
        <f>IF('Gint Worksheet'!K51="","",'Gint Worksheet'!K51)</f>
      </c>
      <c r="O82" s="492"/>
      <c r="P82" s="492"/>
      <c r="Q82" s="492"/>
      <c r="R82" s="491"/>
      <c r="S82" s="495"/>
    </row>
    <row r="83" spans="1:19" ht="18.75" customHeight="1">
      <c r="A83" s="591">
        <f>IF('Gint Worksheet'!A52="","",'Gint Worksheet'!A52)</f>
      </c>
      <c r="B83" s="117">
        <f>IF('Gint Worksheet'!B52="","",'Gint Worksheet'!B52)</f>
      </c>
      <c r="C83" s="592">
        <f>IF('Gint Worksheet'!C52="","",'Gint Worksheet'!C52)</f>
      </c>
      <c r="D83" s="117">
        <f>IF('Gint Worksheet'!D52="","",'Gint Worksheet'!D52)</f>
      </c>
      <c r="E83" s="494"/>
      <c r="F83" s="117">
        <f>IF('Gint Worksheet'!E52="","",'Gint Worksheet'!E52)</f>
      </c>
      <c r="G83" s="494"/>
      <c r="H83" s="117">
        <f>IF('Gint Worksheet'!H52="","",'Gint Worksheet'!H52)</f>
      </c>
      <c r="I83" s="494"/>
      <c r="J83" s="117">
        <f>IF('Gint Worksheet'!J52="","",'Gint Worksheet'!J52)</f>
      </c>
      <c r="K83" s="494"/>
      <c r="L83" s="117">
        <f>IF('Gint Worksheet'!I52="","",'Gint Worksheet'!I52)</f>
      </c>
      <c r="M83" s="492"/>
      <c r="N83" s="117">
        <f>IF('Gint Worksheet'!K52="","",'Gint Worksheet'!K52)</f>
      </c>
      <c r="O83" s="492"/>
      <c r="P83" s="492"/>
      <c r="Q83" s="492"/>
      <c r="R83" s="491"/>
      <c r="S83" s="495"/>
    </row>
    <row r="84" spans="1:19" ht="18.75" customHeight="1" thickBot="1">
      <c r="A84" s="591">
        <f>IF('Gint Worksheet'!A53="","",'Gint Worksheet'!A53)</f>
      </c>
      <c r="B84" s="117">
        <f>IF('Gint Worksheet'!B53="","",'Gint Worksheet'!B53)</f>
      </c>
      <c r="C84" s="592">
        <f>IF('Gint Worksheet'!C53="","",'Gint Worksheet'!C53)</f>
      </c>
      <c r="D84" s="117">
        <f>IF('Gint Worksheet'!D53="","",'Gint Worksheet'!D53)</f>
      </c>
      <c r="E84" s="494"/>
      <c r="F84" s="117">
        <f>IF('Gint Worksheet'!E53="","",'Gint Worksheet'!E53)</f>
      </c>
      <c r="G84" s="494"/>
      <c r="H84" s="117">
        <f>IF('Gint Worksheet'!H53="","",'Gint Worksheet'!H53)</f>
      </c>
      <c r="I84" s="494"/>
      <c r="J84" s="117">
        <f>IF('Gint Worksheet'!J53="","",'Gint Worksheet'!J53)</f>
      </c>
      <c r="K84" s="494"/>
      <c r="L84" s="117">
        <f>IF('Gint Worksheet'!I53="","",'Gint Worksheet'!I53)</f>
      </c>
      <c r="M84" s="492"/>
      <c r="N84" s="117">
        <f>IF('Gint Worksheet'!K53="","",'Gint Worksheet'!K53)</f>
      </c>
      <c r="O84" s="492"/>
      <c r="P84" s="492"/>
      <c r="Q84" s="492"/>
      <c r="R84" s="491"/>
      <c r="S84" s="495"/>
    </row>
    <row r="85" spans="1:19" ht="18.75" customHeight="1">
      <c r="A85" s="104"/>
      <c r="B85" s="716" t="s">
        <v>233</v>
      </c>
      <c r="C85" s="717"/>
      <c r="D85" s="107">
        <f aca="true" t="shared" si="4" ref="D85:S85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407">
        <f t="shared" si="4"/>
        <v>0</v>
      </c>
    </row>
    <row r="86" spans="1:19" ht="18.75" customHeight="1">
      <c r="A86" s="100"/>
      <c r="B86" s="718" t="s">
        <v>234</v>
      </c>
      <c r="C86" s="719"/>
      <c r="D86" s="344">
        <f>D$144</f>
        <v>0</v>
      </c>
      <c r="E86" s="344">
        <f>E$144</f>
        <v>0</v>
      </c>
      <c r="F86" s="99">
        <f aca="true" t="shared" si="5" ref="F86:S86">F$144</f>
        <v>0</v>
      </c>
      <c r="G86" s="99">
        <f t="shared" si="5"/>
        <v>0</v>
      </c>
      <c r="H86" s="99">
        <f t="shared" si="5"/>
        <v>0</v>
      </c>
      <c r="I86" s="345">
        <f t="shared" si="5"/>
        <v>0</v>
      </c>
      <c r="J86" s="99">
        <f t="shared" si="5"/>
        <v>0</v>
      </c>
      <c r="K86" s="345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99">
        <f t="shared" si="5"/>
        <v>0</v>
      </c>
      <c r="Q86" s="345">
        <f t="shared" si="5"/>
        <v>0</v>
      </c>
      <c r="R86" s="99">
        <f t="shared" si="5"/>
        <v>0</v>
      </c>
      <c r="S86" s="597">
        <f t="shared" si="5"/>
        <v>0</v>
      </c>
    </row>
    <row r="87" spans="1:19" ht="18.75" customHeight="1" thickBot="1">
      <c r="A87" s="101"/>
      <c r="B87" s="720" t="s">
        <v>235</v>
      </c>
      <c r="C87" s="721"/>
      <c r="D87" s="102"/>
      <c r="E87" s="102"/>
      <c r="F87" s="97"/>
      <c r="G87" s="97"/>
      <c r="H87" s="97"/>
      <c r="I87" s="98"/>
      <c r="J87" s="97"/>
      <c r="K87" s="98"/>
      <c r="L87" s="97"/>
      <c r="M87" s="97"/>
      <c r="N87" s="97"/>
      <c r="O87" s="97"/>
      <c r="P87" s="97"/>
      <c r="Q87" s="98"/>
      <c r="R87" s="97"/>
      <c r="S87" s="595"/>
    </row>
    <row r="88" spans="1:19" ht="12.75" customHeight="1">
      <c r="A88" s="730" t="s">
        <v>355</v>
      </c>
      <c r="B88" s="730"/>
      <c r="C88" s="730"/>
      <c r="D88" s="730"/>
      <c r="E88" s="730"/>
      <c r="F88" s="730"/>
      <c r="G88" s="730"/>
      <c r="H88" s="730"/>
      <c r="I88" s="730"/>
      <c r="J88" s="730"/>
      <c r="K88" s="730"/>
      <c r="L88" s="730"/>
      <c r="M88" s="730"/>
      <c r="N88" s="730"/>
      <c r="O88" s="730"/>
      <c r="P88" s="730"/>
      <c r="Q88" s="730"/>
      <c r="R88" s="731" t="s">
        <v>205</v>
      </c>
      <c r="S88" s="731"/>
    </row>
    <row r="89" spans="1:19" ht="12" customHeight="1">
      <c r="A89" s="732" t="s">
        <v>354</v>
      </c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732"/>
      <c r="M89" s="732"/>
      <c r="N89" s="732"/>
      <c r="O89" s="732"/>
      <c r="P89" s="732"/>
      <c r="Q89" s="732"/>
      <c r="R89" s="733" t="s">
        <v>206</v>
      </c>
      <c r="S89" s="733"/>
    </row>
    <row r="90" spans="1:19" ht="12.75" customHeight="1">
      <c r="A90" s="724" t="s">
        <v>353</v>
      </c>
      <c r="B90" s="724"/>
      <c r="C90" s="724"/>
      <c r="D90" s="724"/>
      <c r="E90" s="724"/>
      <c r="F90" s="724"/>
      <c r="G90" s="724"/>
      <c r="H90" s="724"/>
      <c r="I90" s="724"/>
      <c r="J90" s="724"/>
      <c r="K90" s="724"/>
      <c r="L90" s="724"/>
      <c r="M90" s="724"/>
      <c r="N90" s="724"/>
      <c r="O90" s="724"/>
      <c r="P90" s="724"/>
      <c r="Q90" s="724"/>
      <c r="R90" s="724"/>
      <c r="S90" s="724"/>
    </row>
    <row r="91" spans="1:19" ht="12.75" customHeight="1">
      <c r="A91" s="7"/>
      <c r="B91" s="8"/>
      <c r="C91" s="9"/>
      <c r="D91" s="8"/>
      <c r="E91" s="8"/>
      <c r="F91" s="8"/>
      <c r="G91" s="12"/>
      <c r="H91" s="9"/>
      <c r="I91" s="9"/>
      <c r="J91" s="2"/>
      <c r="K91" s="12"/>
      <c r="L91" s="8"/>
      <c r="M91" s="8"/>
      <c r="N91" s="8"/>
      <c r="O91" s="9"/>
      <c r="P91" s="9"/>
      <c r="Q91" s="8"/>
      <c r="R91" s="9"/>
      <c r="S91" s="13"/>
    </row>
    <row r="92" spans="1:19" ht="15" customHeight="1">
      <c r="A92" s="725" t="s">
        <v>207</v>
      </c>
      <c r="B92" s="725"/>
      <c r="C92" s="725"/>
      <c r="D92" s="725"/>
      <c r="E92" s="725"/>
      <c r="F92" s="725"/>
      <c r="G92" s="725"/>
      <c r="H92" s="725"/>
      <c r="I92" s="725"/>
      <c r="J92" s="725"/>
      <c r="K92" s="725"/>
      <c r="L92" s="725"/>
      <c r="M92" s="725"/>
      <c r="N92" s="725"/>
      <c r="O92" s="725"/>
      <c r="P92" s="725"/>
      <c r="Q92" s="725"/>
      <c r="R92" s="725"/>
      <c r="S92" s="725"/>
    </row>
    <row r="93" spans="1:19" ht="8.25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1"/>
      <c r="Q93" s="8"/>
      <c r="R93" s="9"/>
      <c r="S93" s="9"/>
    </row>
    <row r="94" spans="1:19" ht="14.25" customHeight="1">
      <c r="A94" s="14"/>
      <c r="B94" s="15" t="s">
        <v>208</v>
      </c>
      <c r="C94" s="722">
        <f>C36</f>
        <v>0</v>
      </c>
      <c r="D94" s="722"/>
      <c r="E94" s="722"/>
      <c r="F94" s="722"/>
      <c r="G94" s="726" t="s">
        <v>707</v>
      </c>
      <c r="H94" s="727"/>
      <c r="I94" s="727"/>
      <c r="J94" s="722">
        <f>'Rate Classifications'!$J$3</f>
        <v>0</v>
      </c>
      <c r="K94" s="722"/>
      <c r="L94" s="729"/>
      <c r="M94" s="729"/>
      <c r="N94" s="729"/>
      <c r="O94" s="729"/>
      <c r="P94" s="729"/>
      <c r="Q94" s="729"/>
      <c r="R94" s="728" t="s">
        <v>693</v>
      </c>
      <c r="S94" s="728"/>
    </row>
    <row r="95" spans="1:19" ht="19.5" customHeight="1">
      <c r="A95" s="7"/>
      <c r="B95" s="15" t="s">
        <v>209</v>
      </c>
      <c r="C95" s="263">
        <f>C37</f>
        <v>0</v>
      </c>
      <c r="D95" s="19" t="s">
        <v>210</v>
      </c>
      <c r="E95" s="243">
        <f>'Rate Classifications'!$C$7</f>
        <v>0</v>
      </c>
      <c r="F95" s="2" t="s">
        <v>211</v>
      </c>
      <c r="G95" s="9"/>
      <c r="H95" s="722">
        <f>'Rate Classifications'!$C$8</f>
        <v>0</v>
      </c>
      <c r="I95" s="722"/>
      <c r="J95" s="9"/>
      <c r="K95" s="19" t="s">
        <v>212</v>
      </c>
      <c r="L95" s="722">
        <f>'Rate Classifications'!$C$9</f>
        <v>0</v>
      </c>
      <c r="M95" s="722"/>
      <c r="N95" s="2" t="s">
        <v>213</v>
      </c>
      <c r="O95" s="723">
        <f>O37</f>
        <v>0</v>
      </c>
      <c r="P95" s="723"/>
      <c r="Q95" s="94" t="s">
        <v>148</v>
      </c>
      <c r="R95" s="723">
        <f>R37</f>
        <v>0</v>
      </c>
      <c r="S95" s="723"/>
    </row>
    <row r="96" spans="1:19" ht="6.75" customHeight="1" thickBo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1"/>
      <c r="Q96" s="8"/>
      <c r="R96" s="9"/>
      <c r="S96" s="9"/>
    </row>
    <row r="97" spans="1:19" ht="21" customHeight="1">
      <c r="A97" s="5"/>
      <c r="B97" s="714" t="s">
        <v>215</v>
      </c>
      <c r="C97" s="3"/>
      <c r="D97" s="337">
        <v>1</v>
      </c>
      <c r="E97" s="337">
        <v>2</v>
      </c>
      <c r="F97" s="337">
        <v>3</v>
      </c>
      <c r="G97" s="337">
        <v>4</v>
      </c>
      <c r="H97" s="337">
        <v>5</v>
      </c>
      <c r="I97" s="338">
        <v>6</v>
      </c>
      <c r="J97" s="337">
        <v>7</v>
      </c>
      <c r="K97" s="338">
        <v>8</v>
      </c>
      <c r="L97" s="337">
        <v>9</v>
      </c>
      <c r="M97" s="337">
        <v>10</v>
      </c>
      <c r="N97" s="337">
        <v>11</v>
      </c>
      <c r="O97" s="337">
        <v>12</v>
      </c>
      <c r="P97" s="337">
        <v>13</v>
      </c>
      <c r="Q97" s="337">
        <v>14</v>
      </c>
      <c r="R97" s="337">
        <v>15</v>
      </c>
      <c r="S97" s="339">
        <v>16</v>
      </c>
    </row>
    <row r="98" spans="1:19" ht="90.75" customHeight="1">
      <c r="A98" s="6" t="s">
        <v>214</v>
      </c>
      <c r="B98" s="715"/>
      <c r="C98" s="4" t="s">
        <v>216</v>
      </c>
      <c r="D98" s="24" t="s">
        <v>217</v>
      </c>
      <c r="E98" s="25" t="s">
        <v>218</v>
      </c>
      <c r="F98" s="24" t="s">
        <v>219</v>
      </c>
      <c r="G98" s="26" t="s">
        <v>220</v>
      </c>
      <c r="H98" s="26" t="s">
        <v>223</v>
      </c>
      <c r="I98" s="26" t="s">
        <v>224</v>
      </c>
      <c r="J98" s="26" t="s">
        <v>225</v>
      </c>
      <c r="K98" s="26" t="s">
        <v>226</v>
      </c>
      <c r="L98" s="26" t="s">
        <v>227</v>
      </c>
      <c r="M98" s="26" t="s">
        <v>228</v>
      </c>
      <c r="N98" s="26" t="s">
        <v>229</v>
      </c>
      <c r="O98" s="26" t="s">
        <v>230</v>
      </c>
      <c r="P98" s="26" t="s">
        <v>231</v>
      </c>
      <c r="Q98" s="92" t="s">
        <v>232</v>
      </c>
      <c r="R98" s="26" t="s">
        <v>237</v>
      </c>
      <c r="S98" s="106" t="s">
        <v>238</v>
      </c>
    </row>
    <row r="99" spans="1:19" ht="18.75" customHeight="1">
      <c r="A99" s="591">
        <f>IF('Gint Worksheet'!A54="","",'Gint Worksheet'!A54)</f>
      </c>
      <c r="B99" s="117">
        <f>IF('Gint Worksheet'!B54="","",'Gint Worksheet'!B54)</f>
      </c>
      <c r="C99" s="592">
        <f>IF('Gint Worksheet'!C54="","",'Gint Worksheet'!C54)</f>
      </c>
      <c r="D99" s="117">
        <f>IF('Gint Worksheet'!D54="","",'Gint Worksheet'!D54)</f>
      </c>
      <c r="E99" s="494"/>
      <c r="F99" s="117">
        <f>IF('Gint Worksheet'!E54="","",'Gint Worksheet'!E54)</f>
      </c>
      <c r="G99" s="494"/>
      <c r="H99" s="117">
        <f>IF('Gint Worksheet'!H54="","",'Gint Worksheet'!H54)</f>
      </c>
      <c r="I99" s="494"/>
      <c r="J99" s="117">
        <f>IF('Gint Worksheet'!J54="","",'Gint Worksheet'!J54)</f>
      </c>
      <c r="K99" s="494"/>
      <c r="L99" s="117">
        <f>IF('Gint Worksheet'!I54="","",'Gint Worksheet'!I54)</f>
      </c>
      <c r="M99" s="492"/>
      <c r="N99" s="117">
        <f>IF('Gint Worksheet'!K54="","",'Gint Worksheet'!K54)</f>
      </c>
      <c r="O99" s="492"/>
      <c r="P99" s="492"/>
      <c r="Q99" s="492"/>
      <c r="R99" s="491"/>
      <c r="S99" s="495"/>
    </row>
    <row r="100" spans="1:19" ht="18.75" customHeight="1">
      <c r="A100" s="591">
        <f>IF('Gint Worksheet'!A55="","",'Gint Worksheet'!A55)</f>
      </c>
      <c r="B100" s="117">
        <f>IF('Gint Worksheet'!B55="","",'Gint Worksheet'!B55)</f>
      </c>
      <c r="C100" s="592">
        <f>IF('Gint Worksheet'!C55="","",'Gint Worksheet'!C55)</f>
      </c>
      <c r="D100" s="117">
        <f>IF('Gint Worksheet'!D55="","",'Gint Worksheet'!D55)</f>
      </c>
      <c r="E100" s="494"/>
      <c r="F100" s="117">
        <f>IF('Gint Worksheet'!E55="","",'Gint Worksheet'!E55)</f>
      </c>
      <c r="G100" s="494"/>
      <c r="H100" s="117">
        <f>IF('Gint Worksheet'!H55="","",'Gint Worksheet'!H55)</f>
      </c>
      <c r="I100" s="494"/>
      <c r="J100" s="117">
        <f>IF('Gint Worksheet'!J55="","",'Gint Worksheet'!J55)</f>
      </c>
      <c r="K100" s="494"/>
      <c r="L100" s="117">
        <f>IF('Gint Worksheet'!I55="","",'Gint Worksheet'!I55)</f>
      </c>
      <c r="M100" s="492"/>
      <c r="N100" s="117">
        <f>IF('Gint Worksheet'!K55="","",'Gint Worksheet'!K55)</f>
      </c>
      <c r="O100" s="492"/>
      <c r="P100" s="492"/>
      <c r="Q100" s="492"/>
      <c r="R100" s="491"/>
      <c r="S100" s="495"/>
    </row>
    <row r="101" spans="1:19" ht="18.75" customHeight="1">
      <c r="A101" s="591">
        <f>IF('Gint Worksheet'!A56="","",'Gint Worksheet'!A56)</f>
      </c>
      <c r="B101" s="117">
        <f>IF('Gint Worksheet'!B56="","",'Gint Worksheet'!B56)</f>
      </c>
      <c r="C101" s="592">
        <f>IF('Gint Worksheet'!C56="","",'Gint Worksheet'!C56)</f>
      </c>
      <c r="D101" s="117">
        <f>IF('Gint Worksheet'!D56="","",'Gint Worksheet'!D56)</f>
      </c>
      <c r="E101" s="494"/>
      <c r="F101" s="117">
        <f>IF('Gint Worksheet'!E56="","",'Gint Worksheet'!E56)</f>
      </c>
      <c r="G101" s="494"/>
      <c r="H101" s="117">
        <f>IF('Gint Worksheet'!H56="","",'Gint Worksheet'!H56)</f>
      </c>
      <c r="I101" s="494"/>
      <c r="J101" s="117">
        <f>IF('Gint Worksheet'!J56="","",'Gint Worksheet'!J56)</f>
      </c>
      <c r="K101" s="494"/>
      <c r="L101" s="117">
        <f>IF('Gint Worksheet'!I56="","",'Gint Worksheet'!I56)</f>
      </c>
      <c r="M101" s="492"/>
      <c r="N101" s="117">
        <f>IF('Gint Worksheet'!K56="","",'Gint Worksheet'!K56)</f>
      </c>
      <c r="O101" s="492"/>
      <c r="P101" s="492"/>
      <c r="Q101" s="492"/>
      <c r="R101" s="491"/>
      <c r="S101" s="495"/>
    </row>
    <row r="102" spans="1:19" ht="18.75" customHeight="1">
      <c r="A102" s="591">
        <f>IF('Gint Worksheet'!A57="","",'Gint Worksheet'!A57)</f>
      </c>
      <c r="B102" s="117">
        <f>IF('Gint Worksheet'!B57="","",'Gint Worksheet'!B57)</f>
      </c>
      <c r="C102" s="592">
        <f>IF('Gint Worksheet'!C57="","",'Gint Worksheet'!C57)</f>
      </c>
      <c r="D102" s="117">
        <f>IF('Gint Worksheet'!D57="","",'Gint Worksheet'!D57)</f>
      </c>
      <c r="E102" s="494"/>
      <c r="F102" s="117">
        <f>IF('Gint Worksheet'!E57="","",'Gint Worksheet'!E57)</f>
      </c>
      <c r="G102" s="494"/>
      <c r="H102" s="117">
        <f>IF('Gint Worksheet'!H57="","",'Gint Worksheet'!H57)</f>
      </c>
      <c r="I102" s="494"/>
      <c r="J102" s="117">
        <f>IF('Gint Worksheet'!J57="","",'Gint Worksheet'!J57)</f>
      </c>
      <c r="K102" s="494"/>
      <c r="L102" s="117">
        <f>IF('Gint Worksheet'!I57="","",'Gint Worksheet'!I57)</f>
      </c>
      <c r="M102" s="492"/>
      <c r="N102" s="117">
        <f>IF('Gint Worksheet'!K57="","",'Gint Worksheet'!K57)</f>
      </c>
      <c r="O102" s="492"/>
      <c r="P102" s="492"/>
      <c r="Q102" s="492"/>
      <c r="R102" s="491"/>
      <c r="S102" s="495"/>
    </row>
    <row r="103" spans="1:19" ht="18.75" customHeight="1">
      <c r="A103" s="591">
        <f>IF('Gint Worksheet'!A58="","",'Gint Worksheet'!A58)</f>
      </c>
      <c r="B103" s="117">
        <f>IF('Gint Worksheet'!B58="","",'Gint Worksheet'!B58)</f>
      </c>
      <c r="C103" s="592">
        <f>IF('Gint Worksheet'!C58="","",'Gint Worksheet'!C58)</f>
      </c>
      <c r="D103" s="117">
        <f>IF('Gint Worksheet'!D58="","",'Gint Worksheet'!D58)</f>
      </c>
      <c r="E103" s="494"/>
      <c r="F103" s="117">
        <f>IF('Gint Worksheet'!E58="","",'Gint Worksheet'!E58)</f>
      </c>
      <c r="G103" s="494"/>
      <c r="H103" s="117">
        <f>IF('Gint Worksheet'!H58="","",'Gint Worksheet'!H58)</f>
      </c>
      <c r="I103" s="494"/>
      <c r="J103" s="117">
        <f>IF('Gint Worksheet'!J58="","",'Gint Worksheet'!J58)</f>
      </c>
      <c r="K103" s="494"/>
      <c r="L103" s="117">
        <f>IF('Gint Worksheet'!I58="","",'Gint Worksheet'!I58)</f>
      </c>
      <c r="M103" s="492"/>
      <c r="N103" s="117">
        <f>IF('Gint Worksheet'!K58="","",'Gint Worksheet'!K58)</f>
      </c>
      <c r="O103" s="492"/>
      <c r="P103" s="492"/>
      <c r="Q103" s="492"/>
      <c r="R103" s="491"/>
      <c r="S103" s="495"/>
    </row>
    <row r="104" spans="1:19" ht="18.75" customHeight="1">
      <c r="A104" s="591">
        <f>IF('Gint Worksheet'!A59="","",'Gint Worksheet'!A59)</f>
      </c>
      <c r="B104" s="117">
        <f>IF('Gint Worksheet'!B59="","",'Gint Worksheet'!B59)</f>
      </c>
      <c r="C104" s="592">
        <f>IF('Gint Worksheet'!C59="","",'Gint Worksheet'!C59)</f>
      </c>
      <c r="D104" s="117">
        <f>IF('Gint Worksheet'!D59="","",'Gint Worksheet'!D59)</f>
      </c>
      <c r="E104" s="494"/>
      <c r="F104" s="117">
        <f>IF('Gint Worksheet'!E59="","",'Gint Worksheet'!E59)</f>
      </c>
      <c r="G104" s="494"/>
      <c r="H104" s="117">
        <f>IF('Gint Worksheet'!H59="","",'Gint Worksheet'!H59)</f>
      </c>
      <c r="I104" s="494"/>
      <c r="J104" s="117">
        <f>IF('Gint Worksheet'!J59="","",'Gint Worksheet'!J59)</f>
      </c>
      <c r="K104" s="494"/>
      <c r="L104" s="117">
        <f>IF('Gint Worksheet'!I59="","",'Gint Worksheet'!I59)</f>
      </c>
      <c r="M104" s="492"/>
      <c r="N104" s="117">
        <f>IF('Gint Worksheet'!K59="","",'Gint Worksheet'!K59)</f>
      </c>
      <c r="O104" s="492"/>
      <c r="P104" s="492"/>
      <c r="Q104" s="492"/>
      <c r="R104" s="491"/>
      <c r="S104" s="495"/>
    </row>
    <row r="105" spans="1:19" ht="18.75" customHeight="1">
      <c r="A105" s="591">
        <f>IF('Gint Worksheet'!A60="","",'Gint Worksheet'!A60)</f>
      </c>
      <c r="B105" s="117">
        <f>IF('Gint Worksheet'!B60="","",'Gint Worksheet'!B60)</f>
      </c>
      <c r="C105" s="592">
        <f>IF('Gint Worksheet'!C60="","",'Gint Worksheet'!C60)</f>
      </c>
      <c r="D105" s="117">
        <f>IF('Gint Worksheet'!D60="","",'Gint Worksheet'!D60)</f>
      </c>
      <c r="E105" s="494"/>
      <c r="F105" s="117">
        <f>IF('Gint Worksheet'!E60="","",'Gint Worksheet'!E60)</f>
      </c>
      <c r="G105" s="494"/>
      <c r="H105" s="117">
        <f>IF('Gint Worksheet'!H60="","",'Gint Worksheet'!H60)</f>
      </c>
      <c r="I105" s="494"/>
      <c r="J105" s="117">
        <f>IF('Gint Worksheet'!J60="","",'Gint Worksheet'!J60)</f>
      </c>
      <c r="K105" s="494"/>
      <c r="L105" s="117">
        <f>IF('Gint Worksheet'!I60="","",'Gint Worksheet'!I60)</f>
      </c>
      <c r="M105" s="492"/>
      <c r="N105" s="117">
        <f>IF('Gint Worksheet'!K60="","",'Gint Worksheet'!K60)</f>
      </c>
      <c r="O105" s="492"/>
      <c r="P105" s="492"/>
      <c r="Q105" s="492"/>
      <c r="R105" s="491"/>
      <c r="S105" s="495"/>
    </row>
    <row r="106" spans="1:19" ht="18.75" customHeight="1">
      <c r="A106" s="591">
        <f>IF('Gint Worksheet'!A61="","",'Gint Worksheet'!A61)</f>
      </c>
      <c r="B106" s="117">
        <f>IF('Gint Worksheet'!B61="","",'Gint Worksheet'!B61)</f>
      </c>
      <c r="C106" s="592">
        <f>IF('Gint Worksheet'!C61="","",'Gint Worksheet'!C61)</f>
      </c>
      <c r="D106" s="117">
        <f>IF('Gint Worksheet'!D61="","",'Gint Worksheet'!D61)</f>
      </c>
      <c r="E106" s="494"/>
      <c r="F106" s="117">
        <f>IF('Gint Worksheet'!E61="","",'Gint Worksheet'!E61)</f>
      </c>
      <c r="G106" s="494"/>
      <c r="H106" s="117">
        <f>IF('Gint Worksheet'!H61="","",'Gint Worksheet'!H61)</f>
      </c>
      <c r="I106" s="494"/>
      <c r="J106" s="117">
        <f>IF('Gint Worksheet'!J61="","",'Gint Worksheet'!J61)</f>
      </c>
      <c r="K106" s="494"/>
      <c r="L106" s="117">
        <f>IF('Gint Worksheet'!I61="","",'Gint Worksheet'!I61)</f>
      </c>
      <c r="M106" s="492"/>
      <c r="N106" s="117">
        <f>IF('Gint Worksheet'!K61="","",'Gint Worksheet'!K61)</f>
      </c>
      <c r="O106" s="492"/>
      <c r="P106" s="492"/>
      <c r="Q106" s="492"/>
      <c r="R106" s="491"/>
      <c r="S106" s="495"/>
    </row>
    <row r="107" spans="1:19" ht="18.75" customHeight="1">
      <c r="A107" s="591">
        <f>IF('Gint Worksheet'!A62="","",'Gint Worksheet'!A62)</f>
      </c>
      <c r="B107" s="117">
        <f>IF('Gint Worksheet'!B62="","",'Gint Worksheet'!B62)</f>
      </c>
      <c r="C107" s="592">
        <f>IF('Gint Worksheet'!C62="","",'Gint Worksheet'!C62)</f>
      </c>
      <c r="D107" s="117">
        <f>IF('Gint Worksheet'!D62="","",'Gint Worksheet'!D62)</f>
      </c>
      <c r="E107" s="494"/>
      <c r="F107" s="117">
        <f>IF('Gint Worksheet'!E62="","",'Gint Worksheet'!E62)</f>
      </c>
      <c r="G107" s="494"/>
      <c r="H107" s="117">
        <f>IF('Gint Worksheet'!H62="","",'Gint Worksheet'!H62)</f>
      </c>
      <c r="I107" s="494"/>
      <c r="J107" s="117">
        <f>IF('Gint Worksheet'!J62="","",'Gint Worksheet'!J62)</f>
      </c>
      <c r="K107" s="494"/>
      <c r="L107" s="117">
        <f>IF('Gint Worksheet'!I62="","",'Gint Worksheet'!I62)</f>
      </c>
      <c r="M107" s="492"/>
      <c r="N107" s="117">
        <f>IF('Gint Worksheet'!K62="","",'Gint Worksheet'!K62)</f>
      </c>
      <c r="O107" s="492"/>
      <c r="P107" s="492"/>
      <c r="Q107" s="492"/>
      <c r="R107" s="491"/>
      <c r="S107" s="495"/>
    </row>
    <row r="108" spans="1:19" ht="18.75" customHeight="1">
      <c r="A108" s="591">
        <f>IF('Gint Worksheet'!A63="","",'Gint Worksheet'!A63)</f>
      </c>
      <c r="B108" s="117">
        <f>IF('Gint Worksheet'!B63="","",'Gint Worksheet'!B63)</f>
      </c>
      <c r="C108" s="592">
        <f>IF('Gint Worksheet'!C63="","",'Gint Worksheet'!C63)</f>
      </c>
      <c r="D108" s="117">
        <f>IF('Gint Worksheet'!D63="","",'Gint Worksheet'!D63)</f>
      </c>
      <c r="E108" s="494"/>
      <c r="F108" s="117">
        <f>IF('Gint Worksheet'!E63="","",'Gint Worksheet'!E63)</f>
      </c>
      <c r="G108" s="494"/>
      <c r="H108" s="117">
        <f>IF('Gint Worksheet'!H63="","",'Gint Worksheet'!H63)</f>
      </c>
      <c r="I108" s="494"/>
      <c r="J108" s="117">
        <f>IF('Gint Worksheet'!J63="","",'Gint Worksheet'!J63)</f>
      </c>
      <c r="K108" s="494"/>
      <c r="L108" s="117">
        <f>IF('Gint Worksheet'!I63="","",'Gint Worksheet'!I63)</f>
      </c>
      <c r="M108" s="492"/>
      <c r="N108" s="117">
        <f>IF('Gint Worksheet'!K63="","",'Gint Worksheet'!K63)</f>
      </c>
      <c r="O108" s="492"/>
      <c r="P108" s="492"/>
      <c r="Q108" s="492"/>
      <c r="R108" s="491"/>
      <c r="S108" s="495"/>
    </row>
    <row r="109" spans="1:19" ht="18.75" customHeight="1">
      <c r="A109" s="591">
        <f>IF('Gint Worksheet'!A64="","",'Gint Worksheet'!A64)</f>
      </c>
      <c r="B109" s="117">
        <f>IF('Gint Worksheet'!B64="","",'Gint Worksheet'!B64)</f>
      </c>
      <c r="C109" s="592">
        <f>IF('Gint Worksheet'!C64="","",'Gint Worksheet'!C64)</f>
      </c>
      <c r="D109" s="117">
        <f>IF('Gint Worksheet'!D64="","",'Gint Worksheet'!D64)</f>
      </c>
      <c r="E109" s="494"/>
      <c r="F109" s="117">
        <f>IF('Gint Worksheet'!E64="","",'Gint Worksheet'!E64)</f>
      </c>
      <c r="G109" s="494"/>
      <c r="H109" s="117">
        <f>IF('Gint Worksheet'!H64="","",'Gint Worksheet'!H64)</f>
      </c>
      <c r="I109" s="494"/>
      <c r="J109" s="117">
        <f>IF('Gint Worksheet'!J64="","",'Gint Worksheet'!J64)</f>
      </c>
      <c r="K109" s="494"/>
      <c r="L109" s="117">
        <f>IF('Gint Worksheet'!I64="","",'Gint Worksheet'!I64)</f>
      </c>
      <c r="M109" s="492"/>
      <c r="N109" s="117">
        <f>IF('Gint Worksheet'!K64="","",'Gint Worksheet'!K64)</f>
      </c>
      <c r="O109" s="492"/>
      <c r="P109" s="492"/>
      <c r="Q109" s="492"/>
      <c r="R109" s="491"/>
      <c r="S109" s="495"/>
    </row>
    <row r="110" spans="1:19" ht="18.75" customHeight="1">
      <c r="A110" s="591">
        <f>IF('Gint Worksheet'!A65="","",'Gint Worksheet'!A65)</f>
      </c>
      <c r="B110" s="117">
        <f>IF('Gint Worksheet'!B65="","",'Gint Worksheet'!B65)</f>
      </c>
      <c r="C110" s="592">
        <f>IF('Gint Worksheet'!C65="","",'Gint Worksheet'!C65)</f>
      </c>
      <c r="D110" s="117">
        <f>IF('Gint Worksheet'!D65="","",'Gint Worksheet'!D65)</f>
      </c>
      <c r="E110" s="494"/>
      <c r="F110" s="117">
        <f>IF('Gint Worksheet'!E65="","",'Gint Worksheet'!E65)</f>
      </c>
      <c r="G110" s="494"/>
      <c r="H110" s="117">
        <f>IF('Gint Worksheet'!H65="","",'Gint Worksheet'!H65)</f>
      </c>
      <c r="I110" s="494"/>
      <c r="J110" s="117">
        <f>IF('Gint Worksheet'!J65="","",'Gint Worksheet'!J65)</f>
      </c>
      <c r="K110" s="494"/>
      <c r="L110" s="117">
        <f>IF('Gint Worksheet'!I65="","",'Gint Worksheet'!I65)</f>
      </c>
      <c r="M110" s="492"/>
      <c r="N110" s="117">
        <f>IF('Gint Worksheet'!K65="","",'Gint Worksheet'!K65)</f>
      </c>
      <c r="O110" s="492"/>
      <c r="P110" s="492"/>
      <c r="Q110" s="492"/>
      <c r="R110" s="491"/>
      <c r="S110" s="495"/>
    </row>
    <row r="111" spans="1:19" ht="18.75" customHeight="1">
      <c r="A111" s="591">
        <f>IF('Gint Worksheet'!A66="","",'Gint Worksheet'!A66)</f>
      </c>
      <c r="B111" s="117">
        <f>IF('Gint Worksheet'!B66="","",'Gint Worksheet'!B66)</f>
      </c>
      <c r="C111" s="592">
        <f>IF('Gint Worksheet'!C66="","",'Gint Worksheet'!C66)</f>
      </c>
      <c r="D111" s="117">
        <f>IF('Gint Worksheet'!D66="","",'Gint Worksheet'!D66)</f>
      </c>
      <c r="E111" s="494"/>
      <c r="F111" s="117">
        <f>IF('Gint Worksheet'!E66="","",'Gint Worksheet'!E66)</f>
      </c>
      <c r="G111" s="494"/>
      <c r="H111" s="117">
        <f>IF('Gint Worksheet'!H66="","",'Gint Worksheet'!H66)</f>
      </c>
      <c r="I111" s="494"/>
      <c r="J111" s="117">
        <f>IF('Gint Worksheet'!J66="","",'Gint Worksheet'!J66)</f>
      </c>
      <c r="K111" s="494"/>
      <c r="L111" s="117">
        <f>IF('Gint Worksheet'!I66="","",'Gint Worksheet'!I66)</f>
      </c>
      <c r="M111" s="492"/>
      <c r="N111" s="117">
        <f>IF('Gint Worksheet'!K66="","",'Gint Worksheet'!K66)</f>
      </c>
      <c r="O111" s="492"/>
      <c r="P111" s="492"/>
      <c r="Q111" s="492"/>
      <c r="R111" s="491"/>
      <c r="S111" s="495"/>
    </row>
    <row r="112" spans="1:19" ht="18.75" customHeight="1">
      <c r="A112" s="591">
        <f>IF('Gint Worksheet'!A67="","",'Gint Worksheet'!A67)</f>
      </c>
      <c r="B112" s="117">
        <f>IF('Gint Worksheet'!B67="","",'Gint Worksheet'!B67)</f>
      </c>
      <c r="C112" s="592">
        <f>IF('Gint Worksheet'!C67="","",'Gint Worksheet'!C67)</f>
      </c>
      <c r="D112" s="117">
        <f>IF('Gint Worksheet'!D67="","",'Gint Worksheet'!D67)</f>
      </c>
      <c r="E112" s="494"/>
      <c r="F112" s="117">
        <f>IF('Gint Worksheet'!E67="","",'Gint Worksheet'!E67)</f>
      </c>
      <c r="G112" s="494"/>
      <c r="H112" s="117">
        <f>IF('Gint Worksheet'!H67="","",'Gint Worksheet'!H67)</f>
      </c>
      <c r="I112" s="494"/>
      <c r="J112" s="117">
        <f>IF('Gint Worksheet'!J67="","",'Gint Worksheet'!J67)</f>
      </c>
      <c r="K112" s="494"/>
      <c r="L112" s="117">
        <f>IF('Gint Worksheet'!I67="","",'Gint Worksheet'!I67)</f>
      </c>
      <c r="M112" s="492"/>
      <c r="N112" s="117">
        <f>IF('Gint Worksheet'!K67="","",'Gint Worksheet'!K67)</f>
      </c>
      <c r="O112" s="492"/>
      <c r="P112" s="492"/>
      <c r="Q112" s="492"/>
      <c r="R112" s="491"/>
      <c r="S112" s="495"/>
    </row>
    <row r="113" spans="1:19" ht="18.75" customHeight="1" thickBot="1">
      <c r="A113" s="591">
        <f>IF('Gint Worksheet'!A68="","",'Gint Worksheet'!A68)</f>
      </c>
      <c r="B113" s="117">
        <f>IF('Gint Worksheet'!B68="","",'Gint Worksheet'!B68)</f>
      </c>
      <c r="C113" s="592">
        <f>IF('Gint Worksheet'!C68="","",'Gint Worksheet'!C68)</f>
      </c>
      <c r="D113" s="117">
        <f>IF('Gint Worksheet'!D68="","",'Gint Worksheet'!D68)</f>
      </c>
      <c r="E113" s="494"/>
      <c r="F113" s="117">
        <f>IF('Gint Worksheet'!E68="","",'Gint Worksheet'!E68)</f>
      </c>
      <c r="G113" s="494"/>
      <c r="H113" s="117">
        <f>IF('Gint Worksheet'!H68="","",'Gint Worksheet'!H68)</f>
      </c>
      <c r="I113" s="494"/>
      <c r="J113" s="117">
        <f>IF('Gint Worksheet'!J68="","",'Gint Worksheet'!J68)</f>
      </c>
      <c r="K113" s="494"/>
      <c r="L113" s="117">
        <f>IF('Gint Worksheet'!I68="","",'Gint Worksheet'!I68)</f>
      </c>
      <c r="M113" s="492"/>
      <c r="N113" s="117">
        <f>IF('Gint Worksheet'!K68="","",'Gint Worksheet'!K68)</f>
      </c>
      <c r="O113" s="492"/>
      <c r="P113" s="492"/>
      <c r="Q113" s="492"/>
      <c r="R113" s="491"/>
      <c r="S113" s="495"/>
    </row>
    <row r="114" spans="1:19" ht="18.75" customHeight="1">
      <c r="A114" s="104"/>
      <c r="B114" s="716" t="s">
        <v>233</v>
      </c>
      <c r="C114" s="717"/>
      <c r="D114" s="107">
        <f aca="true" t="shared" si="6" ref="D114:S114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407">
        <f t="shared" si="6"/>
        <v>0</v>
      </c>
    </row>
    <row r="115" spans="1:19" ht="18.75" customHeight="1">
      <c r="A115" s="100"/>
      <c r="B115" s="718" t="s">
        <v>234</v>
      </c>
      <c r="C115" s="719"/>
      <c r="D115" s="344">
        <f>D$144</f>
        <v>0</v>
      </c>
      <c r="E115" s="344">
        <f>E$144</f>
        <v>0</v>
      </c>
      <c r="F115" s="99">
        <f aca="true" t="shared" si="7" ref="F115:S115">F$144</f>
        <v>0</v>
      </c>
      <c r="G115" s="99">
        <f t="shared" si="7"/>
        <v>0</v>
      </c>
      <c r="H115" s="99">
        <f t="shared" si="7"/>
        <v>0</v>
      </c>
      <c r="I115" s="345">
        <f t="shared" si="7"/>
        <v>0</v>
      </c>
      <c r="J115" s="99">
        <f t="shared" si="7"/>
        <v>0</v>
      </c>
      <c r="K115" s="345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99">
        <f t="shared" si="7"/>
        <v>0</v>
      </c>
      <c r="Q115" s="345">
        <f t="shared" si="7"/>
        <v>0</v>
      </c>
      <c r="R115" s="99">
        <f t="shared" si="7"/>
        <v>0</v>
      </c>
      <c r="S115" s="597">
        <f t="shared" si="7"/>
        <v>0</v>
      </c>
    </row>
    <row r="116" spans="1:19" ht="18.75" customHeight="1" thickBot="1">
      <c r="A116" s="101"/>
      <c r="B116" s="720" t="s">
        <v>235</v>
      </c>
      <c r="C116" s="721"/>
      <c r="D116" s="102"/>
      <c r="E116" s="102"/>
      <c r="F116" s="97"/>
      <c r="G116" s="97"/>
      <c r="H116" s="97"/>
      <c r="I116" s="98"/>
      <c r="J116" s="97"/>
      <c r="K116" s="98"/>
      <c r="L116" s="97"/>
      <c r="M116" s="97"/>
      <c r="N116" s="97"/>
      <c r="O116" s="97"/>
      <c r="P116" s="97"/>
      <c r="Q116" s="98"/>
      <c r="R116" s="97"/>
      <c r="S116" s="595"/>
    </row>
    <row r="117" spans="1:19" ht="12.75" customHeight="1">
      <c r="A117" s="736" t="s">
        <v>355</v>
      </c>
      <c r="B117" s="736"/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36"/>
      <c r="P117" s="736"/>
      <c r="Q117" s="736"/>
      <c r="R117" s="737" t="s">
        <v>205</v>
      </c>
      <c r="S117" s="737"/>
    </row>
    <row r="118" spans="1:19" ht="12" customHeight="1">
      <c r="A118" s="732" t="s">
        <v>354</v>
      </c>
      <c r="B118" s="732"/>
      <c r="C118" s="732"/>
      <c r="D118" s="732"/>
      <c r="E118" s="732"/>
      <c r="F118" s="732"/>
      <c r="G118" s="732"/>
      <c r="H118" s="732"/>
      <c r="I118" s="732"/>
      <c r="J118" s="732"/>
      <c r="K118" s="732"/>
      <c r="L118" s="732"/>
      <c r="M118" s="732"/>
      <c r="N118" s="732"/>
      <c r="O118" s="732"/>
      <c r="P118" s="732"/>
      <c r="Q118" s="732"/>
      <c r="R118" s="733" t="s">
        <v>206</v>
      </c>
      <c r="S118" s="733"/>
    </row>
    <row r="119" spans="1:19" ht="12.75" customHeight="1">
      <c r="A119" s="724" t="s">
        <v>353</v>
      </c>
      <c r="B119" s="724"/>
      <c r="C119" s="724"/>
      <c r="D119" s="724"/>
      <c r="E119" s="724"/>
      <c r="F119" s="724"/>
      <c r="G119" s="724"/>
      <c r="H119" s="724"/>
      <c r="I119" s="724"/>
      <c r="J119" s="724"/>
      <c r="K119" s="724"/>
      <c r="L119" s="724"/>
      <c r="M119" s="724"/>
      <c r="N119" s="724"/>
      <c r="O119" s="724"/>
      <c r="P119" s="724"/>
      <c r="Q119" s="724"/>
      <c r="R119" s="724"/>
      <c r="S119" s="724"/>
    </row>
    <row r="120" spans="1:19" ht="12.75" customHeight="1">
      <c r="A120" s="7"/>
      <c r="B120" s="8"/>
      <c r="C120" s="9"/>
      <c r="D120" s="8"/>
      <c r="E120" s="8"/>
      <c r="F120" s="8"/>
      <c r="G120" s="12"/>
      <c r="H120" s="9"/>
      <c r="I120" s="9"/>
      <c r="J120" s="2"/>
      <c r="K120" s="12"/>
      <c r="L120" s="8"/>
      <c r="M120" s="8"/>
      <c r="N120" s="8"/>
      <c r="O120" s="9"/>
      <c r="P120" s="9"/>
      <c r="Q120" s="8"/>
      <c r="R120" s="9"/>
      <c r="S120" s="13"/>
    </row>
    <row r="121" spans="1:19" ht="15" customHeight="1">
      <c r="A121" s="725" t="s">
        <v>207</v>
      </c>
      <c r="B121" s="725"/>
      <c r="C121" s="725"/>
      <c r="D121" s="725"/>
      <c r="E121" s="725"/>
      <c r="F121" s="725"/>
      <c r="G121" s="725"/>
      <c r="H121" s="725"/>
      <c r="I121" s="725"/>
      <c r="J121" s="725"/>
      <c r="K121" s="725"/>
      <c r="L121" s="725"/>
      <c r="M121" s="725"/>
      <c r="N121" s="725"/>
      <c r="O121" s="725"/>
      <c r="P121" s="725"/>
      <c r="Q121" s="725"/>
      <c r="R121" s="725"/>
      <c r="S121" s="725"/>
    </row>
    <row r="122" spans="1:19" ht="8.25" customHeight="1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1"/>
      <c r="Q122" s="8"/>
      <c r="R122" s="9"/>
      <c r="S122" s="9"/>
    </row>
    <row r="123" spans="1:19" ht="14.25" customHeight="1">
      <c r="A123" s="14"/>
      <c r="B123" s="15" t="s">
        <v>208</v>
      </c>
      <c r="C123" s="722">
        <f>C7</f>
        <v>0</v>
      </c>
      <c r="D123" s="722"/>
      <c r="E123" s="722"/>
      <c r="F123" s="722"/>
      <c r="G123" s="726" t="s">
        <v>707</v>
      </c>
      <c r="H123" s="726"/>
      <c r="I123" s="726"/>
      <c r="J123" s="722">
        <f>'Rate Classifications'!$J$3</f>
        <v>0</v>
      </c>
      <c r="K123" s="722"/>
      <c r="L123" s="729"/>
      <c r="M123" s="729"/>
      <c r="N123" s="729"/>
      <c r="O123" s="729"/>
      <c r="P123" s="729"/>
      <c r="Q123" s="729"/>
      <c r="R123" s="728" t="s">
        <v>694</v>
      </c>
      <c r="S123" s="728"/>
    </row>
    <row r="124" spans="1:19" ht="19.5" customHeight="1">
      <c r="A124" s="7"/>
      <c r="B124" s="15" t="s">
        <v>209</v>
      </c>
      <c r="C124" s="263">
        <f>C8</f>
        <v>0</v>
      </c>
      <c r="D124" s="19" t="s">
        <v>210</v>
      </c>
      <c r="E124" s="243">
        <f>'Rate Classifications'!$C$7</f>
        <v>0</v>
      </c>
      <c r="F124" s="2" t="s">
        <v>211</v>
      </c>
      <c r="G124" s="9"/>
      <c r="H124" s="722">
        <f>'Rate Classifications'!$C$8</f>
        <v>0</v>
      </c>
      <c r="I124" s="722"/>
      <c r="J124" s="9"/>
      <c r="K124" s="19" t="s">
        <v>212</v>
      </c>
      <c r="L124" s="722">
        <f>'Rate Classifications'!$C$9</f>
        <v>0</v>
      </c>
      <c r="M124" s="722"/>
      <c r="N124" s="2" t="s">
        <v>213</v>
      </c>
      <c r="O124" s="723">
        <f>O8</f>
        <v>0</v>
      </c>
      <c r="P124" s="723"/>
      <c r="Q124" s="94" t="s">
        <v>148</v>
      </c>
      <c r="R124" s="723">
        <f>R8</f>
        <v>0</v>
      </c>
      <c r="S124" s="723"/>
    </row>
    <row r="125" spans="1:19" ht="6.75" customHeight="1" thickBot="1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1"/>
      <c r="Q125" s="8"/>
      <c r="R125" s="9"/>
      <c r="S125" s="9"/>
    </row>
    <row r="126" spans="1:19" ht="21" customHeight="1">
      <c r="A126" s="5"/>
      <c r="B126" s="714" t="s">
        <v>215</v>
      </c>
      <c r="C126" s="3"/>
      <c r="D126" s="337">
        <v>1</v>
      </c>
      <c r="E126" s="337">
        <v>2</v>
      </c>
      <c r="F126" s="337">
        <v>3</v>
      </c>
      <c r="G126" s="337">
        <v>4</v>
      </c>
      <c r="H126" s="337">
        <v>5</v>
      </c>
      <c r="I126" s="338">
        <v>6</v>
      </c>
      <c r="J126" s="337">
        <v>7</v>
      </c>
      <c r="K126" s="338">
        <v>8</v>
      </c>
      <c r="L126" s="337">
        <v>9</v>
      </c>
      <c r="M126" s="337">
        <v>10</v>
      </c>
      <c r="N126" s="337">
        <v>11</v>
      </c>
      <c r="O126" s="337">
        <v>12</v>
      </c>
      <c r="P126" s="337">
        <v>13</v>
      </c>
      <c r="Q126" s="337">
        <v>14</v>
      </c>
      <c r="R126" s="337">
        <v>15</v>
      </c>
      <c r="S126" s="339">
        <v>16</v>
      </c>
    </row>
    <row r="127" spans="1:19" ht="90.75" customHeight="1">
      <c r="A127" s="6" t="s">
        <v>214</v>
      </c>
      <c r="B127" s="740"/>
      <c r="C127" s="4" t="s">
        <v>216</v>
      </c>
      <c r="D127" s="24" t="s">
        <v>217</v>
      </c>
      <c r="E127" s="25" t="s">
        <v>218</v>
      </c>
      <c r="F127" s="24" t="s">
        <v>219</v>
      </c>
      <c r="G127" s="26" t="s">
        <v>220</v>
      </c>
      <c r="H127" s="26" t="s">
        <v>223</v>
      </c>
      <c r="I127" s="26" t="s">
        <v>224</v>
      </c>
      <c r="J127" s="26" t="s">
        <v>225</v>
      </c>
      <c r="K127" s="26" t="s">
        <v>226</v>
      </c>
      <c r="L127" s="26" t="s">
        <v>227</v>
      </c>
      <c r="M127" s="26" t="s">
        <v>228</v>
      </c>
      <c r="N127" s="26" t="s">
        <v>229</v>
      </c>
      <c r="O127" s="26" t="s">
        <v>230</v>
      </c>
      <c r="P127" s="26" t="s">
        <v>231</v>
      </c>
      <c r="Q127" s="92" t="s">
        <v>232</v>
      </c>
      <c r="R127" s="26" t="s">
        <v>237</v>
      </c>
      <c r="S127" s="106" t="s">
        <v>238</v>
      </c>
    </row>
    <row r="128" spans="1:19" ht="18.75" customHeight="1">
      <c r="A128" s="591">
        <f>IF('Gint Worksheet'!A69="","",'Gint Worksheet'!A69)</f>
      </c>
      <c r="B128" s="117">
        <f>IF('Gint Worksheet'!B69="","",'Gint Worksheet'!B69)</f>
      </c>
      <c r="C128" s="592">
        <f>IF('Gint Worksheet'!C69="","",'Gint Worksheet'!C69)</f>
      </c>
      <c r="D128" s="117">
        <f>IF('Gint Worksheet'!D69="","",'Gint Worksheet'!D69)</f>
      </c>
      <c r="E128" s="494"/>
      <c r="F128" s="117">
        <f>IF('Gint Worksheet'!E69="","",'Gint Worksheet'!E69)</f>
      </c>
      <c r="G128" s="494"/>
      <c r="H128" s="117">
        <f>IF('Gint Worksheet'!H69="","",'Gint Worksheet'!H69)</f>
      </c>
      <c r="I128" s="494"/>
      <c r="J128" s="117">
        <f>IF('Gint Worksheet'!J69="","",'Gint Worksheet'!J69)</f>
      </c>
      <c r="K128" s="494"/>
      <c r="L128" s="117">
        <f>IF('Gint Worksheet'!I69="","",'Gint Worksheet'!I69)</f>
      </c>
      <c r="M128" s="492"/>
      <c r="N128" s="117">
        <f>IF('Gint Worksheet'!K69="","",'Gint Worksheet'!K69)</f>
      </c>
      <c r="O128" s="492"/>
      <c r="P128" s="492"/>
      <c r="Q128" s="492"/>
      <c r="R128" s="491"/>
      <c r="S128" s="495"/>
    </row>
    <row r="129" spans="1:19" ht="18.75" customHeight="1">
      <c r="A129" s="591">
        <f>IF('Gint Worksheet'!A70="","",'Gint Worksheet'!A70)</f>
      </c>
      <c r="B129" s="117">
        <f>IF('Gint Worksheet'!B70="","",'Gint Worksheet'!B70)</f>
      </c>
      <c r="C129" s="592">
        <f>IF('Gint Worksheet'!C70="","",'Gint Worksheet'!C70)</f>
      </c>
      <c r="D129" s="117">
        <f>IF('Gint Worksheet'!D70="","",'Gint Worksheet'!D70)</f>
      </c>
      <c r="E129" s="494"/>
      <c r="F129" s="117">
        <f>IF('Gint Worksheet'!E70="","",'Gint Worksheet'!E70)</f>
      </c>
      <c r="G129" s="494"/>
      <c r="H129" s="117">
        <f>IF('Gint Worksheet'!H70="","",'Gint Worksheet'!H70)</f>
      </c>
      <c r="I129" s="494"/>
      <c r="J129" s="117">
        <f>IF('Gint Worksheet'!J70="","",'Gint Worksheet'!J70)</f>
      </c>
      <c r="K129" s="494"/>
      <c r="L129" s="117">
        <f>IF('Gint Worksheet'!I70="","",'Gint Worksheet'!I70)</f>
      </c>
      <c r="M129" s="492"/>
      <c r="N129" s="117">
        <f>IF('Gint Worksheet'!K70="","",'Gint Worksheet'!K70)</f>
      </c>
      <c r="O129" s="492"/>
      <c r="P129" s="492"/>
      <c r="Q129" s="492"/>
      <c r="R129" s="491"/>
      <c r="S129" s="495"/>
    </row>
    <row r="130" spans="1:19" ht="18.75" customHeight="1">
      <c r="A130" s="591">
        <f>IF('Gint Worksheet'!A71="","",'Gint Worksheet'!A71)</f>
      </c>
      <c r="B130" s="117">
        <f>IF('Gint Worksheet'!B71="","",'Gint Worksheet'!B71)</f>
      </c>
      <c r="C130" s="592">
        <f>IF('Gint Worksheet'!C71="","",'Gint Worksheet'!C71)</f>
      </c>
      <c r="D130" s="117">
        <f>IF('Gint Worksheet'!D71="","",'Gint Worksheet'!D71)</f>
      </c>
      <c r="E130" s="494"/>
      <c r="F130" s="117">
        <f>IF('Gint Worksheet'!E71="","",'Gint Worksheet'!E71)</f>
      </c>
      <c r="G130" s="494"/>
      <c r="H130" s="117">
        <f>IF('Gint Worksheet'!H71="","",'Gint Worksheet'!H71)</f>
      </c>
      <c r="I130" s="494"/>
      <c r="J130" s="117">
        <f>IF('Gint Worksheet'!J71="","",'Gint Worksheet'!J71)</f>
      </c>
      <c r="K130" s="494"/>
      <c r="L130" s="117">
        <f>IF('Gint Worksheet'!I71="","",'Gint Worksheet'!I71)</f>
      </c>
      <c r="M130" s="492"/>
      <c r="N130" s="117">
        <f>IF('Gint Worksheet'!K71="","",'Gint Worksheet'!K71)</f>
      </c>
      <c r="O130" s="492"/>
      <c r="P130" s="492"/>
      <c r="Q130" s="492"/>
      <c r="R130" s="491"/>
      <c r="S130" s="495"/>
    </row>
    <row r="131" spans="1:19" ht="18.75" customHeight="1">
      <c r="A131" s="591">
        <f>IF('Gint Worksheet'!A72="","",'Gint Worksheet'!A72)</f>
      </c>
      <c r="B131" s="117">
        <f>IF('Gint Worksheet'!B72="","",'Gint Worksheet'!B72)</f>
      </c>
      <c r="C131" s="592">
        <f>IF('Gint Worksheet'!C72="","",'Gint Worksheet'!C72)</f>
      </c>
      <c r="D131" s="117">
        <f>IF('Gint Worksheet'!D72="","",'Gint Worksheet'!D72)</f>
      </c>
      <c r="E131" s="494"/>
      <c r="F131" s="117">
        <f>IF('Gint Worksheet'!E72="","",'Gint Worksheet'!E72)</f>
      </c>
      <c r="G131" s="494"/>
      <c r="H131" s="117">
        <f>IF('Gint Worksheet'!H72="","",'Gint Worksheet'!H72)</f>
      </c>
      <c r="I131" s="494"/>
      <c r="J131" s="117">
        <f>IF('Gint Worksheet'!J72="","",'Gint Worksheet'!J72)</f>
      </c>
      <c r="K131" s="494"/>
      <c r="L131" s="117">
        <f>IF('Gint Worksheet'!I72="","",'Gint Worksheet'!I72)</f>
      </c>
      <c r="M131" s="492"/>
      <c r="N131" s="117">
        <f>IF('Gint Worksheet'!K72="","",'Gint Worksheet'!K72)</f>
      </c>
      <c r="O131" s="492"/>
      <c r="P131" s="492"/>
      <c r="Q131" s="492"/>
      <c r="R131" s="491"/>
      <c r="S131" s="495"/>
    </row>
    <row r="132" spans="1:19" ht="18.75" customHeight="1">
      <c r="A132" s="591">
        <f>IF('Gint Worksheet'!A73="","",'Gint Worksheet'!A73)</f>
      </c>
      <c r="B132" s="117">
        <f>IF('Gint Worksheet'!B73="","",'Gint Worksheet'!B73)</f>
      </c>
      <c r="C132" s="592">
        <f>IF('Gint Worksheet'!C73="","",'Gint Worksheet'!C73)</f>
      </c>
      <c r="D132" s="117">
        <f>IF('Gint Worksheet'!D73="","",'Gint Worksheet'!D73)</f>
      </c>
      <c r="E132" s="494"/>
      <c r="F132" s="117">
        <f>IF('Gint Worksheet'!E73="","",'Gint Worksheet'!E73)</f>
      </c>
      <c r="G132" s="494"/>
      <c r="H132" s="117">
        <f>IF('Gint Worksheet'!H73="","",'Gint Worksheet'!H73)</f>
      </c>
      <c r="I132" s="494"/>
      <c r="J132" s="117">
        <f>IF('Gint Worksheet'!J73="","",'Gint Worksheet'!J73)</f>
      </c>
      <c r="K132" s="494"/>
      <c r="L132" s="117">
        <f>IF('Gint Worksheet'!I73="","",'Gint Worksheet'!I73)</f>
      </c>
      <c r="M132" s="492"/>
      <c r="N132" s="117">
        <f>IF('Gint Worksheet'!K73="","",'Gint Worksheet'!K73)</f>
      </c>
      <c r="O132" s="492"/>
      <c r="P132" s="492"/>
      <c r="Q132" s="492"/>
      <c r="R132" s="491"/>
      <c r="S132" s="495"/>
    </row>
    <row r="133" spans="1:19" ht="18.75" customHeight="1">
      <c r="A133" s="591">
        <f>IF('Gint Worksheet'!A74="","",'Gint Worksheet'!A74)</f>
      </c>
      <c r="B133" s="117">
        <f>IF('Gint Worksheet'!B74="","",'Gint Worksheet'!B74)</f>
      </c>
      <c r="C133" s="592">
        <f>IF('Gint Worksheet'!C74="","",'Gint Worksheet'!C74)</f>
      </c>
      <c r="D133" s="117">
        <f>IF('Gint Worksheet'!D74="","",'Gint Worksheet'!D74)</f>
      </c>
      <c r="E133" s="494"/>
      <c r="F133" s="117">
        <f>IF('Gint Worksheet'!E74="","",'Gint Worksheet'!E74)</f>
      </c>
      <c r="G133" s="494"/>
      <c r="H133" s="117">
        <f>IF('Gint Worksheet'!H74="","",'Gint Worksheet'!H74)</f>
      </c>
      <c r="I133" s="494"/>
      <c r="J133" s="117">
        <f>IF('Gint Worksheet'!J74="","",'Gint Worksheet'!J74)</f>
      </c>
      <c r="K133" s="494"/>
      <c r="L133" s="117">
        <f>IF('Gint Worksheet'!I74="","",'Gint Worksheet'!I74)</f>
      </c>
      <c r="M133" s="492"/>
      <c r="N133" s="117">
        <f>IF('Gint Worksheet'!K74="","",'Gint Worksheet'!K74)</f>
      </c>
      <c r="O133" s="492"/>
      <c r="P133" s="492"/>
      <c r="Q133" s="492"/>
      <c r="R133" s="491"/>
      <c r="S133" s="495"/>
    </row>
    <row r="134" spans="1:19" ht="18.75" customHeight="1">
      <c r="A134" s="591">
        <f>IF('Gint Worksheet'!A75="","",'Gint Worksheet'!A75)</f>
      </c>
      <c r="B134" s="117">
        <f>IF('Gint Worksheet'!B75="","",'Gint Worksheet'!B75)</f>
      </c>
      <c r="C134" s="592">
        <f>IF('Gint Worksheet'!C75="","",'Gint Worksheet'!C75)</f>
      </c>
      <c r="D134" s="117">
        <f>IF('Gint Worksheet'!D75="","",'Gint Worksheet'!D75)</f>
      </c>
      <c r="E134" s="494"/>
      <c r="F134" s="117">
        <f>IF('Gint Worksheet'!E75="","",'Gint Worksheet'!E75)</f>
      </c>
      <c r="G134" s="494"/>
      <c r="H134" s="117">
        <f>IF('Gint Worksheet'!H75="","",'Gint Worksheet'!H75)</f>
      </c>
      <c r="I134" s="494"/>
      <c r="J134" s="117">
        <f>IF('Gint Worksheet'!J75="","",'Gint Worksheet'!J75)</f>
      </c>
      <c r="K134" s="494"/>
      <c r="L134" s="117">
        <f>IF('Gint Worksheet'!I75="","",'Gint Worksheet'!I75)</f>
      </c>
      <c r="M134" s="492"/>
      <c r="N134" s="117">
        <f>IF('Gint Worksheet'!K75="","",'Gint Worksheet'!K75)</f>
      </c>
      <c r="O134" s="492"/>
      <c r="P134" s="492"/>
      <c r="Q134" s="492"/>
      <c r="R134" s="491"/>
      <c r="S134" s="495"/>
    </row>
    <row r="135" spans="1:19" ht="18.75" customHeight="1">
      <c r="A135" s="591">
        <f>IF('Gint Worksheet'!A76="","",'Gint Worksheet'!A76)</f>
      </c>
      <c r="B135" s="117">
        <f>IF('Gint Worksheet'!B76="","",'Gint Worksheet'!B76)</f>
      </c>
      <c r="C135" s="592">
        <f>IF('Gint Worksheet'!C76="","",'Gint Worksheet'!C76)</f>
      </c>
      <c r="D135" s="117">
        <f>IF('Gint Worksheet'!D76="","",'Gint Worksheet'!D76)</f>
      </c>
      <c r="E135" s="494"/>
      <c r="F135" s="117">
        <f>IF('Gint Worksheet'!E76="","",'Gint Worksheet'!E76)</f>
      </c>
      <c r="G135" s="494"/>
      <c r="H135" s="117">
        <f>IF('Gint Worksheet'!H76="","",'Gint Worksheet'!H76)</f>
      </c>
      <c r="I135" s="494"/>
      <c r="J135" s="117">
        <f>IF('Gint Worksheet'!J76="","",'Gint Worksheet'!J76)</f>
      </c>
      <c r="K135" s="494"/>
      <c r="L135" s="117">
        <f>IF('Gint Worksheet'!I76="","",'Gint Worksheet'!I76)</f>
      </c>
      <c r="M135" s="492"/>
      <c r="N135" s="117">
        <f>IF('Gint Worksheet'!K76="","",'Gint Worksheet'!K76)</f>
      </c>
      <c r="O135" s="492"/>
      <c r="P135" s="492"/>
      <c r="Q135" s="492"/>
      <c r="R135" s="491"/>
      <c r="S135" s="495"/>
    </row>
    <row r="136" spans="1:19" ht="18.75" customHeight="1">
      <c r="A136" s="591">
        <f>IF('Gint Worksheet'!A77="","",'Gint Worksheet'!A77)</f>
      </c>
      <c r="B136" s="117">
        <f>IF('Gint Worksheet'!B77="","",'Gint Worksheet'!B77)</f>
      </c>
      <c r="C136" s="592">
        <f>IF('Gint Worksheet'!C77="","",'Gint Worksheet'!C77)</f>
      </c>
      <c r="D136" s="117">
        <f>IF('Gint Worksheet'!D77="","",'Gint Worksheet'!D77)</f>
      </c>
      <c r="E136" s="494"/>
      <c r="F136" s="117">
        <f>IF('Gint Worksheet'!E77="","",'Gint Worksheet'!E77)</f>
      </c>
      <c r="G136" s="494"/>
      <c r="H136" s="117">
        <f>IF('Gint Worksheet'!H77="","",'Gint Worksheet'!H77)</f>
      </c>
      <c r="I136" s="494"/>
      <c r="J136" s="117">
        <f>IF('Gint Worksheet'!J77="","",'Gint Worksheet'!J77)</f>
      </c>
      <c r="K136" s="494"/>
      <c r="L136" s="117">
        <f>IF('Gint Worksheet'!I77="","",'Gint Worksheet'!I77)</f>
      </c>
      <c r="M136" s="492"/>
      <c r="N136" s="117">
        <f>IF('Gint Worksheet'!K77="","",'Gint Worksheet'!K77)</f>
      </c>
      <c r="O136" s="492"/>
      <c r="P136" s="492"/>
      <c r="Q136" s="492"/>
      <c r="R136" s="491"/>
      <c r="S136" s="495"/>
    </row>
    <row r="137" spans="1:19" ht="18.75" customHeight="1">
      <c r="A137" s="591">
        <f>IF('Gint Worksheet'!A78="","",'Gint Worksheet'!A78)</f>
      </c>
      <c r="B137" s="117">
        <f>IF('Gint Worksheet'!B78="","",'Gint Worksheet'!B78)</f>
      </c>
      <c r="C137" s="592">
        <f>IF('Gint Worksheet'!C78="","",'Gint Worksheet'!C78)</f>
      </c>
      <c r="D137" s="117">
        <f>IF('Gint Worksheet'!D78="","",'Gint Worksheet'!D78)</f>
      </c>
      <c r="E137" s="494"/>
      <c r="F137" s="117">
        <f>IF('Gint Worksheet'!E78="","",'Gint Worksheet'!E78)</f>
      </c>
      <c r="G137" s="494"/>
      <c r="H137" s="117">
        <f>IF('Gint Worksheet'!H78="","",'Gint Worksheet'!H78)</f>
      </c>
      <c r="I137" s="494"/>
      <c r="J137" s="117">
        <f>IF('Gint Worksheet'!J78="","",'Gint Worksheet'!J78)</f>
      </c>
      <c r="K137" s="494"/>
      <c r="L137" s="117">
        <f>IF('Gint Worksheet'!I78="","",'Gint Worksheet'!I78)</f>
      </c>
      <c r="M137" s="492"/>
      <c r="N137" s="117">
        <f>IF('Gint Worksheet'!K78="","",'Gint Worksheet'!K78)</f>
      </c>
      <c r="O137" s="492"/>
      <c r="P137" s="492"/>
      <c r="Q137" s="492"/>
      <c r="R137" s="491"/>
      <c r="S137" s="495"/>
    </row>
    <row r="138" spans="1:19" ht="18.75" customHeight="1">
      <c r="A138" s="591">
        <f>IF('Gint Worksheet'!A79="","",'Gint Worksheet'!A79)</f>
      </c>
      <c r="B138" s="117">
        <f>IF('Gint Worksheet'!B79="","",'Gint Worksheet'!B79)</f>
      </c>
      <c r="C138" s="592">
        <f>IF('Gint Worksheet'!C79="","",'Gint Worksheet'!C79)</f>
      </c>
      <c r="D138" s="117">
        <f>IF('Gint Worksheet'!D79="","",'Gint Worksheet'!D79)</f>
      </c>
      <c r="E138" s="494"/>
      <c r="F138" s="117">
        <f>IF('Gint Worksheet'!E79="","",'Gint Worksheet'!E79)</f>
      </c>
      <c r="G138" s="494"/>
      <c r="H138" s="117">
        <f>IF('Gint Worksheet'!H79="","",'Gint Worksheet'!H79)</f>
      </c>
      <c r="I138" s="494"/>
      <c r="J138" s="117">
        <f>IF('Gint Worksheet'!J79="","",'Gint Worksheet'!J79)</f>
      </c>
      <c r="K138" s="494"/>
      <c r="L138" s="117">
        <f>IF('Gint Worksheet'!I79="","",'Gint Worksheet'!I79)</f>
      </c>
      <c r="M138" s="492"/>
      <c r="N138" s="117">
        <f>IF('Gint Worksheet'!K79="","",'Gint Worksheet'!K79)</f>
      </c>
      <c r="O138" s="492"/>
      <c r="P138" s="492"/>
      <c r="Q138" s="492"/>
      <c r="R138" s="491"/>
      <c r="S138" s="495"/>
    </row>
    <row r="139" spans="1:19" ht="18.75" customHeight="1">
      <c r="A139" s="591">
        <f>IF('Gint Worksheet'!A80="","",'Gint Worksheet'!A80)</f>
      </c>
      <c r="B139" s="117">
        <f>IF('Gint Worksheet'!B80="","",'Gint Worksheet'!B80)</f>
      </c>
      <c r="C139" s="592">
        <f>IF('Gint Worksheet'!C80="","",'Gint Worksheet'!C80)</f>
      </c>
      <c r="D139" s="117">
        <f>IF('Gint Worksheet'!D80="","",'Gint Worksheet'!D80)</f>
      </c>
      <c r="E139" s="494"/>
      <c r="F139" s="117">
        <f>IF('Gint Worksheet'!E80="","",'Gint Worksheet'!E80)</f>
      </c>
      <c r="G139" s="494"/>
      <c r="H139" s="117">
        <f>IF('Gint Worksheet'!H80="","",'Gint Worksheet'!H80)</f>
      </c>
      <c r="I139" s="494"/>
      <c r="J139" s="117">
        <f>IF('Gint Worksheet'!J80="","",'Gint Worksheet'!J80)</f>
      </c>
      <c r="K139" s="494"/>
      <c r="L139" s="117">
        <f>IF('Gint Worksheet'!I80="","",'Gint Worksheet'!I80)</f>
      </c>
      <c r="M139" s="492"/>
      <c r="N139" s="117">
        <f>IF('Gint Worksheet'!K80="","",'Gint Worksheet'!K80)</f>
      </c>
      <c r="O139" s="492"/>
      <c r="P139" s="492"/>
      <c r="Q139" s="492"/>
      <c r="R139" s="491"/>
      <c r="S139" s="495"/>
    </row>
    <row r="140" spans="1:19" ht="18.75" customHeight="1">
      <c r="A140" s="591">
        <f>IF('Gint Worksheet'!A81="","",'Gint Worksheet'!A81)</f>
      </c>
      <c r="B140" s="117">
        <f>IF('Gint Worksheet'!B81="","",'Gint Worksheet'!B81)</f>
      </c>
      <c r="C140" s="592">
        <f>IF('Gint Worksheet'!C81="","",'Gint Worksheet'!C81)</f>
      </c>
      <c r="D140" s="117">
        <f>IF('Gint Worksheet'!D81="","",'Gint Worksheet'!D81)</f>
      </c>
      <c r="E140" s="494"/>
      <c r="F140" s="117">
        <f>IF('Gint Worksheet'!E81="","",'Gint Worksheet'!E81)</f>
      </c>
      <c r="G140" s="494"/>
      <c r="H140" s="117">
        <f>IF('Gint Worksheet'!H81="","",'Gint Worksheet'!H81)</f>
      </c>
      <c r="I140" s="494"/>
      <c r="J140" s="117">
        <f>IF('Gint Worksheet'!J81="","",'Gint Worksheet'!J81)</f>
      </c>
      <c r="K140" s="494"/>
      <c r="L140" s="117">
        <f>IF('Gint Worksheet'!I81="","",'Gint Worksheet'!I81)</f>
      </c>
      <c r="M140" s="492"/>
      <c r="N140" s="117">
        <f>IF('Gint Worksheet'!K81="","",'Gint Worksheet'!K81)</f>
      </c>
      <c r="O140" s="492"/>
      <c r="P140" s="492"/>
      <c r="Q140" s="492"/>
      <c r="R140" s="491"/>
      <c r="S140" s="495"/>
    </row>
    <row r="141" spans="1:19" ht="18.75" customHeight="1">
      <c r="A141" s="591">
        <f>IF('Gint Worksheet'!A82="","",'Gint Worksheet'!A82)</f>
      </c>
      <c r="B141" s="117">
        <f>IF('Gint Worksheet'!B82="","",'Gint Worksheet'!B82)</f>
      </c>
      <c r="C141" s="592">
        <f>IF('Gint Worksheet'!C82="","",'Gint Worksheet'!C82)</f>
      </c>
      <c r="D141" s="117">
        <f>IF('Gint Worksheet'!D82="","",'Gint Worksheet'!D82)</f>
      </c>
      <c r="E141" s="494"/>
      <c r="F141" s="117">
        <f>IF('Gint Worksheet'!E82="","",'Gint Worksheet'!E82)</f>
      </c>
      <c r="G141" s="494"/>
      <c r="H141" s="117">
        <f>IF('Gint Worksheet'!H82="","",'Gint Worksheet'!H82)</f>
      </c>
      <c r="I141" s="494"/>
      <c r="J141" s="117">
        <f>IF('Gint Worksheet'!J82="","",'Gint Worksheet'!J82)</f>
      </c>
      <c r="K141" s="494"/>
      <c r="L141" s="117">
        <f>IF('Gint Worksheet'!I82="","",'Gint Worksheet'!I82)</f>
      </c>
      <c r="M141" s="492"/>
      <c r="N141" s="117">
        <f>IF('Gint Worksheet'!K82="","",'Gint Worksheet'!K82)</f>
      </c>
      <c r="O141" s="492"/>
      <c r="P141" s="492"/>
      <c r="Q141" s="492"/>
      <c r="R141" s="491"/>
      <c r="S141" s="495"/>
    </row>
    <row r="142" spans="1:19" ht="18.75" customHeight="1" thickBot="1">
      <c r="A142" s="591">
        <f>IF('Gint Worksheet'!A83="","",'Gint Worksheet'!A83)</f>
      </c>
      <c r="B142" s="117">
        <f>IF('Gint Worksheet'!B83="","",'Gint Worksheet'!B83)</f>
      </c>
      <c r="C142" s="592">
        <f>IF('Gint Worksheet'!C83="","",'Gint Worksheet'!C83)</f>
      </c>
      <c r="D142" s="117">
        <f>IF('Gint Worksheet'!D83="","",'Gint Worksheet'!D83)</f>
      </c>
      <c r="E142" s="494"/>
      <c r="F142" s="117">
        <f>IF('Gint Worksheet'!E83="","",'Gint Worksheet'!E83)</f>
      </c>
      <c r="G142" s="494"/>
      <c r="H142" s="117">
        <f>IF('Gint Worksheet'!H83="","",'Gint Worksheet'!H83)</f>
      </c>
      <c r="I142" s="494"/>
      <c r="J142" s="117">
        <f>IF('Gint Worksheet'!J83="","",'Gint Worksheet'!J83)</f>
      </c>
      <c r="K142" s="494"/>
      <c r="L142" s="117">
        <f>IF('Gint Worksheet'!I83="","",'Gint Worksheet'!I83)</f>
      </c>
      <c r="M142" s="492"/>
      <c r="N142" s="117">
        <f>IF('Gint Worksheet'!K83="","",'Gint Worksheet'!K83)</f>
      </c>
      <c r="O142" s="492"/>
      <c r="P142" s="492"/>
      <c r="Q142" s="492"/>
      <c r="R142" s="491"/>
      <c r="S142" s="495"/>
    </row>
    <row r="143" spans="1:19" ht="18.75" customHeight="1">
      <c r="A143" s="104"/>
      <c r="B143" s="716" t="s">
        <v>233</v>
      </c>
      <c r="C143" s="741"/>
      <c r="D143" s="107">
        <f aca="true" t="shared" si="8" ref="D143:S143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407">
        <f t="shared" si="8"/>
        <v>0</v>
      </c>
    </row>
    <row r="144" spans="1:19" ht="18.75" customHeight="1">
      <c r="A144" s="100"/>
      <c r="B144" s="718" t="s">
        <v>234</v>
      </c>
      <c r="C144" s="738"/>
      <c r="D144" s="344">
        <f>D27+D56+D85+D114+D143</f>
        <v>0</v>
      </c>
      <c r="E144" s="344">
        <f>E27+E56+E85+E114+E143</f>
        <v>0</v>
      </c>
      <c r="F144" s="344">
        <f aca="true" t="shared" si="9" ref="F144:S144">F27+F56+F85+F114+F143</f>
        <v>0</v>
      </c>
      <c r="G144" s="344">
        <f t="shared" si="9"/>
        <v>0</v>
      </c>
      <c r="H144" s="344">
        <f t="shared" si="9"/>
        <v>0</v>
      </c>
      <c r="I144" s="344">
        <f t="shared" si="9"/>
        <v>0</v>
      </c>
      <c r="J144" s="344">
        <f t="shared" si="9"/>
        <v>0</v>
      </c>
      <c r="K144" s="344">
        <f t="shared" si="9"/>
        <v>0</v>
      </c>
      <c r="L144" s="344">
        <f t="shared" si="9"/>
        <v>0</v>
      </c>
      <c r="M144" s="344">
        <f t="shared" si="9"/>
        <v>0</v>
      </c>
      <c r="N144" s="344">
        <f t="shared" si="9"/>
        <v>0</v>
      </c>
      <c r="O144" s="344">
        <f t="shared" si="9"/>
        <v>0</v>
      </c>
      <c r="P144" s="344">
        <f t="shared" si="9"/>
        <v>0</v>
      </c>
      <c r="Q144" s="344">
        <f t="shared" si="9"/>
        <v>0</v>
      </c>
      <c r="R144" s="344">
        <f t="shared" si="9"/>
        <v>0</v>
      </c>
      <c r="S144" s="597">
        <f t="shared" si="9"/>
        <v>0</v>
      </c>
    </row>
    <row r="145" spans="1:19" ht="18.75" customHeight="1" thickBot="1">
      <c r="A145" s="101"/>
      <c r="B145" s="720" t="s">
        <v>235</v>
      </c>
      <c r="C145" s="739"/>
      <c r="D145" s="102"/>
      <c r="E145" s="102"/>
      <c r="F145" s="97"/>
      <c r="G145" s="97"/>
      <c r="H145" s="97"/>
      <c r="I145" s="98"/>
      <c r="J145" s="97"/>
      <c r="K145" s="98"/>
      <c r="L145" s="97"/>
      <c r="M145" s="97"/>
      <c r="N145" s="97"/>
      <c r="O145" s="97"/>
      <c r="P145" s="97"/>
      <c r="Q145" s="98"/>
      <c r="R145" s="97"/>
      <c r="S145" s="595"/>
    </row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</sheetData>
  <sheetProtection sheet="1" objects="1" scenarios="1"/>
  <mergeCells count="90">
    <mergeCell ref="B144:C144"/>
    <mergeCell ref="B145:C145"/>
    <mergeCell ref="H124:I124"/>
    <mergeCell ref="L124:M124"/>
    <mergeCell ref="O124:P124"/>
    <mergeCell ref="R124:S124"/>
    <mergeCell ref="B126:B127"/>
    <mergeCell ref="B143:C143"/>
    <mergeCell ref="A118:Q118"/>
    <mergeCell ref="R118:S118"/>
    <mergeCell ref="A119:S119"/>
    <mergeCell ref="A121:S121"/>
    <mergeCell ref="C123:F123"/>
    <mergeCell ref="G123:I123"/>
    <mergeCell ref="R123:S123"/>
    <mergeCell ref="J123:Q123"/>
    <mergeCell ref="B39:B40"/>
    <mergeCell ref="B56:C56"/>
    <mergeCell ref="B57:C57"/>
    <mergeCell ref="B58:C58"/>
    <mergeCell ref="A117:Q117"/>
    <mergeCell ref="R117:S117"/>
    <mergeCell ref="R94:S94"/>
    <mergeCell ref="J94:Q94"/>
    <mergeCell ref="A88:Q88"/>
    <mergeCell ref="R88:S88"/>
    <mergeCell ref="C36:F36"/>
    <mergeCell ref="G36:I36"/>
    <mergeCell ref="R36:S36"/>
    <mergeCell ref="J36:Q36"/>
    <mergeCell ref="H37:I37"/>
    <mergeCell ref="L37:M37"/>
    <mergeCell ref="O37:P37"/>
    <mergeCell ref="R37:S37"/>
    <mergeCell ref="A30:Q30"/>
    <mergeCell ref="R30:S30"/>
    <mergeCell ref="A31:Q31"/>
    <mergeCell ref="R31:S31"/>
    <mergeCell ref="A32:S32"/>
    <mergeCell ref="A34:S34"/>
    <mergeCell ref="R7:S7"/>
    <mergeCell ref="O8:P8"/>
    <mergeCell ref="R8:S8"/>
    <mergeCell ref="H8:I8"/>
    <mergeCell ref="L8:M8"/>
    <mergeCell ref="J7:Q7"/>
    <mergeCell ref="B29:C29"/>
    <mergeCell ref="C7:F7"/>
    <mergeCell ref="G7:I7"/>
    <mergeCell ref="B27:C27"/>
    <mergeCell ref="B28:C28"/>
    <mergeCell ref="B10:B11"/>
    <mergeCell ref="R1:S1"/>
    <mergeCell ref="R2:S2"/>
    <mergeCell ref="A1:Q1"/>
    <mergeCell ref="A2:Q2"/>
    <mergeCell ref="A5:S5"/>
    <mergeCell ref="A3:S3"/>
    <mergeCell ref="A89:Q89"/>
    <mergeCell ref="R89:S89"/>
    <mergeCell ref="B115:C115"/>
    <mergeCell ref="B116:C116"/>
    <mergeCell ref="H95:I95"/>
    <mergeCell ref="L95:M95"/>
    <mergeCell ref="O95:P95"/>
    <mergeCell ref="R95:S95"/>
    <mergeCell ref="A59:Q59"/>
    <mergeCell ref="R59:S59"/>
    <mergeCell ref="A60:Q60"/>
    <mergeCell ref="R60:S60"/>
    <mergeCell ref="B97:B98"/>
    <mergeCell ref="B114:C114"/>
    <mergeCell ref="A90:S90"/>
    <mergeCell ref="A92:S92"/>
    <mergeCell ref="C94:F94"/>
    <mergeCell ref="G94:I94"/>
    <mergeCell ref="O66:P66"/>
    <mergeCell ref="R66:S66"/>
    <mergeCell ref="A61:S61"/>
    <mergeCell ref="A63:S63"/>
    <mergeCell ref="C65:F65"/>
    <mergeCell ref="G65:I65"/>
    <mergeCell ref="R65:S65"/>
    <mergeCell ref="J65:Q65"/>
    <mergeCell ref="B68:B69"/>
    <mergeCell ref="B85:C85"/>
    <mergeCell ref="B86:C86"/>
    <mergeCell ref="B87:C87"/>
    <mergeCell ref="H66:I66"/>
    <mergeCell ref="L66:M66"/>
  </mergeCells>
  <conditionalFormatting sqref="D56:S56 D143:S144 D27:S28 D114:S114 D85:S85">
    <cfRule type="cellIs" priority="1" dxfId="2" operator="equal" stopIfTrue="1">
      <formula>0</formula>
    </cfRule>
  </conditionalFormatting>
  <printOptions/>
  <pageMargins left="0" right="0" top="0.5" bottom="0" header="0.5" footer="0.5"/>
  <pageSetup horizontalDpi="600" verticalDpi="600" orientation="landscape" r:id="rId1"/>
  <rowBreaks count="2" manualBreakCount="2">
    <brk id="29" max="18" man="1"/>
    <brk id="11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145"/>
  <sheetViews>
    <sheetView zoomScalePageLayoutView="0" workbookViewId="0" topLeftCell="A142">
      <selection activeCell="AC14" sqref="AB14:AC14"/>
    </sheetView>
  </sheetViews>
  <sheetFormatPr defaultColWidth="9.140625" defaultRowHeight="12.75"/>
  <cols>
    <col min="1" max="1" width="5.28125" style="28" customWidth="1"/>
    <col min="2" max="2" width="9.7109375" style="28" customWidth="1"/>
    <col min="3" max="3" width="5.7109375" style="28" customWidth="1"/>
    <col min="4" max="20" width="6.421875" style="28" customWidth="1"/>
    <col min="21" max="16384" width="9.140625" style="28" customWidth="1"/>
  </cols>
  <sheetData>
    <row r="1" spans="1:20" ht="12.75" customHeight="1">
      <c r="A1" s="730" t="s">
        <v>356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3" t="s">
        <v>205</v>
      </c>
      <c r="T1" s="746"/>
    </row>
    <row r="2" spans="1:20" ht="12.75" customHeight="1">
      <c r="A2" s="732" t="s">
        <v>357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43" t="s">
        <v>206</v>
      </c>
      <c r="T2" s="744"/>
    </row>
    <row r="3" spans="1:20" ht="12.75" customHeight="1">
      <c r="A3" s="745" t="s">
        <v>353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</row>
    <row r="4" spans="1:20" ht="12.7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12.75" customHeight="1">
      <c r="A5" s="7"/>
      <c r="B5" s="13"/>
      <c r="C5" s="13"/>
      <c r="D5" s="9"/>
      <c r="E5" s="13"/>
      <c r="F5" s="13"/>
      <c r="G5" s="13"/>
      <c r="H5" s="29"/>
      <c r="I5" s="29"/>
      <c r="J5" s="30"/>
      <c r="K5" s="21"/>
      <c r="L5" s="21"/>
      <c r="M5" s="20"/>
      <c r="N5" s="21"/>
      <c r="O5" s="21"/>
      <c r="P5" s="13"/>
      <c r="Q5" s="34"/>
      <c r="R5" s="34"/>
      <c r="S5" s="10"/>
      <c r="T5" s="13"/>
    </row>
    <row r="6" spans="1:20" ht="14.25" customHeight="1">
      <c r="A6" s="725" t="s">
        <v>236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</row>
    <row r="7" spans="1:20" ht="6.75" customHeight="1">
      <c r="A7" s="7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</row>
    <row r="8" spans="1:20" ht="12.75">
      <c r="A8" s="14"/>
      <c r="B8" s="15" t="s">
        <v>208</v>
      </c>
      <c r="C8" s="722">
        <f>'TC 66-204 page 1'!C7:F7</f>
        <v>0</v>
      </c>
      <c r="D8" s="722"/>
      <c r="E8" s="722"/>
      <c r="F8" s="722"/>
      <c r="G8" s="34"/>
      <c r="H8" s="8"/>
      <c r="I8" s="8"/>
      <c r="J8" s="9"/>
      <c r="K8" s="9"/>
      <c r="L8" s="19" t="s">
        <v>213</v>
      </c>
      <c r="M8" s="433">
        <f>'Rate Classifications'!J4</f>
        <v>0</v>
      </c>
      <c r="N8" s="433"/>
      <c r="O8" s="406"/>
      <c r="P8" s="31"/>
      <c r="Q8" s="32"/>
      <c r="R8" s="742" t="s">
        <v>644</v>
      </c>
      <c r="S8" s="742"/>
      <c r="T8" s="742"/>
    </row>
    <row r="9" spans="1:20" ht="6.75" customHeight="1" thickBot="1">
      <c r="A9" s="7"/>
      <c r="B9" s="33"/>
      <c r="C9" s="34"/>
      <c r="D9" s="9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</row>
    <row r="10" spans="1:20" ht="17.25" customHeight="1">
      <c r="A10" s="5"/>
      <c r="B10" s="78"/>
      <c r="C10" s="3"/>
      <c r="D10" s="340">
        <v>17</v>
      </c>
      <c r="E10" s="340">
        <v>18</v>
      </c>
      <c r="F10" s="341">
        <v>19</v>
      </c>
      <c r="G10" s="341">
        <v>20</v>
      </c>
      <c r="H10" s="341">
        <v>21</v>
      </c>
      <c r="I10" s="341">
        <v>22</v>
      </c>
      <c r="J10" s="341">
        <v>23</v>
      </c>
      <c r="K10" s="341">
        <v>24</v>
      </c>
      <c r="L10" s="341">
        <v>25</v>
      </c>
      <c r="M10" s="341">
        <v>26</v>
      </c>
      <c r="N10" s="341">
        <v>27</v>
      </c>
      <c r="O10" s="341">
        <v>28</v>
      </c>
      <c r="P10" s="341">
        <v>29</v>
      </c>
      <c r="Q10" s="341">
        <v>30</v>
      </c>
      <c r="R10" s="341">
        <v>31</v>
      </c>
      <c r="S10" s="341">
        <v>32</v>
      </c>
      <c r="T10" s="339">
        <v>33</v>
      </c>
    </row>
    <row r="11" spans="1:20" ht="120.75" customHeight="1">
      <c r="A11" s="6" t="s">
        <v>214</v>
      </c>
      <c r="B11" s="36" t="s">
        <v>215</v>
      </c>
      <c r="C11" s="4" t="s">
        <v>216</v>
      </c>
      <c r="D11" s="103" t="s">
        <v>239</v>
      </c>
      <c r="E11" s="91" t="s">
        <v>222</v>
      </c>
      <c r="F11" s="37" t="s">
        <v>221</v>
      </c>
      <c r="G11" s="77" t="s">
        <v>241</v>
      </c>
      <c r="H11" s="37" t="s">
        <v>374</v>
      </c>
      <c r="I11" s="37" t="s">
        <v>340</v>
      </c>
      <c r="J11" s="37" t="s">
        <v>240</v>
      </c>
      <c r="K11" s="38" t="s">
        <v>242</v>
      </c>
      <c r="L11" s="37" t="s">
        <v>243</v>
      </c>
      <c r="M11" s="37" t="s">
        <v>244</v>
      </c>
      <c r="N11" s="37" t="s">
        <v>245</v>
      </c>
      <c r="O11" s="37" t="s">
        <v>246</v>
      </c>
      <c r="P11" s="37" t="s">
        <v>248</v>
      </c>
      <c r="Q11" s="37" t="s">
        <v>247</v>
      </c>
      <c r="R11" s="37" t="s">
        <v>251</v>
      </c>
      <c r="S11" s="37" t="s">
        <v>249</v>
      </c>
      <c r="T11" s="130" t="s">
        <v>250</v>
      </c>
    </row>
    <row r="12" spans="1:20" ht="18.75" customHeight="1">
      <c r="A12" s="116">
        <f>'TC 66-204 page 1'!A12</f>
      </c>
      <c r="B12" s="117">
        <f>'TC 66-204 page 1'!B12</f>
      </c>
      <c r="C12" s="117">
        <f>'TC 66-204 page 1'!C12</f>
      </c>
      <c r="D12" s="117">
        <f>IF('Gint Worksheet'!M9="","",'Gint Worksheet'!M9)</f>
      </c>
      <c r="E12" s="117">
        <f>IF('Gint Worksheet'!G9="","",'Gint Worksheet'!G9)</f>
      </c>
      <c r="F12" s="491"/>
      <c r="G12" s="492"/>
      <c r="H12" s="117">
        <f>IF(B12="","",1)</f>
      </c>
      <c r="I12" s="492"/>
      <c r="J12" s="492"/>
      <c r="K12" s="494"/>
      <c r="L12" s="492"/>
      <c r="M12" s="494"/>
      <c r="N12" s="492"/>
      <c r="O12" s="492"/>
      <c r="P12" s="492"/>
      <c r="Q12" s="492"/>
      <c r="R12" s="492"/>
      <c r="S12" s="492"/>
      <c r="T12" s="495"/>
    </row>
    <row r="13" spans="1:20" ht="18.75" customHeight="1">
      <c r="A13" s="116">
        <f>'TC 66-204 page 1'!A13</f>
      </c>
      <c r="B13" s="117">
        <f>'TC 66-204 page 1'!B13</f>
      </c>
      <c r="C13" s="117">
        <f>'TC 66-204 page 1'!C13</f>
      </c>
      <c r="D13" s="117">
        <f>IF('Gint Worksheet'!M10="","",'Gint Worksheet'!M10)</f>
      </c>
      <c r="E13" s="112">
        <f>IF('Gint Worksheet'!G10="","",'Gint Worksheet'!G10)</f>
      </c>
      <c r="F13" s="492"/>
      <c r="G13" s="492"/>
      <c r="H13" s="117">
        <f aca="true" t="shared" si="0" ref="H13:H26">IF(B13="","",1)</f>
      </c>
      <c r="I13" s="492"/>
      <c r="J13" s="492"/>
      <c r="K13" s="494"/>
      <c r="L13" s="492"/>
      <c r="M13" s="494"/>
      <c r="N13" s="492"/>
      <c r="O13" s="496"/>
      <c r="P13" s="492"/>
      <c r="Q13" s="492"/>
      <c r="R13" s="497"/>
      <c r="S13" s="492"/>
      <c r="T13" s="495"/>
    </row>
    <row r="14" spans="1:20" ht="18.75" customHeight="1">
      <c r="A14" s="116">
        <f>'TC 66-204 page 1'!A14</f>
      </c>
      <c r="B14" s="117">
        <f>'TC 66-204 page 1'!B14</f>
      </c>
      <c r="C14" s="111">
        <f>'TC 66-204 page 1'!C14</f>
      </c>
      <c r="D14" s="117">
        <f>IF('Gint Worksheet'!M11="","",'Gint Worksheet'!M11)</f>
      </c>
      <c r="E14" s="112">
        <f>IF('Gint Worksheet'!G11="","",'Gint Worksheet'!G11)</f>
      </c>
      <c r="F14" s="492"/>
      <c r="G14" s="492"/>
      <c r="H14" s="117">
        <f t="shared" si="0"/>
      </c>
      <c r="I14" s="492"/>
      <c r="J14" s="492"/>
      <c r="K14" s="494"/>
      <c r="L14" s="492"/>
      <c r="M14" s="494"/>
      <c r="N14" s="492"/>
      <c r="O14" s="492"/>
      <c r="P14" s="492"/>
      <c r="Q14" s="492"/>
      <c r="R14" s="492"/>
      <c r="S14" s="492"/>
      <c r="T14" s="495"/>
    </row>
    <row r="15" spans="1:20" ht="18.75" customHeight="1">
      <c r="A15" s="116">
        <f>'TC 66-204 page 1'!A15</f>
      </c>
      <c r="B15" s="117">
        <f>'TC 66-204 page 1'!B15</f>
      </c>
      <c r="C15" s="111">
        <f>'TC 66-204 page 1'!C15</f>
      </c>
      <c r="D15" s="117">
        <f>IF('Gint Worksheet'!M12="","",'Gint Worksheet'!M12)</f>
      </c>
      <c r="E15" s="112">
        <f>IF('Gint Worksheet'!G12="","",'Gint Worksheet'!G12)</f>
      </c>
      <c r="F15" s="492"/>
      <c r="G15" s="492"/>
      <c r="H15" s="117">
        <f t="shared" si="0"/>
      </c>
      <c r="I15" s="492"/>
      <c r="J15" s="492"/>
      <c r="K15" s="494"/>
      <c r="L15" s="492"/>
      <c r="M15" s="494"/>
      <c r="N15" s="492"/>
      <c r="O15" s="492"/>
      <c r="P15" s="492"/>
      <c r="Q15" s="492"/>
      <c r="R15" s="497"/>
      <c r="S15" s="492"/>
      <c r="T15" s="495"/>
    </row>
    <row r="16" spans="1:20" ht="18.75" customHeight="1">
      <c r="A16" s="116">
        <f>'TC 66-204 page 1'!A16</f>
      </c>
      <c r="B16" s="117">
        <f>'TC 66-204 page 1'!B16</f>
      </c>
      <c r="C16" s="111">
        <f>'TC 66-204 page 1'!C16</f>
      </c>
      <c r="D16" s="117">
        <f>IF('Gint Worksheet'!M13="","",'Gint Worksheet'!M13)</f>
      </c>
      <c r="E16" s="112">
        <f>IF('Gint Worksheet'!G13="","",'Gint Worksheet'!G13)</f>
      </c>
      <c r="F16" s="492"/>
      <c r="G16" s="492"/>
      <c r="H16" s="117">
        <f t="shared" si="0"/>
      </c>
      <c r="I16" s="492"/>
      <c r="J16" s="492"/>
      <c r="K16" s="494"/>
      <c r="L16" s="492"/>
      <c r="M16" s="494"/>
      <c r="N16" s="492"/>
      <c r="O16" s="492"/>
      <c r="P16" s="492"/>
      <c r="Q16" s="492"/>
      <c r="R16" s="492"/>
      <c r="S16" s="492"/>
      <c r="T16" s="495"/>
    </row>
    <row r="17" spans="1:20" ht="18.75" customHeight="1">
      <c r="A17" s="116">
        <f>'TC 66-204 page 1'!A17</f>
      </c>
      <c r="B17" s="117">
        <f>'TC 66-204 page 1'!B17</f>
      </c>
      <c r="C17" s="111">
        <f>'TC 66-204 page 1'!C17</f>
      </c>
      <c r="D17" s="117">
        <f>IF('Gint Worksheet'!M14="","",'Gint Worksheet'!M14)</f>
      </c>
      <c r="E17" s="112">
        <f>IF('Gint Worksheet'!G14="","",'Gint Worksheet'!G14)</f>
      </c>
      <c r="F17" s="492"/>
      <c r="G17" s="492"/>
      <c r="H17" s="117">
        <f t="shared" si="0"/>
      </c>
      <c r="I17" s="492"/>
      <c r="J17" s="492"/>
      <c r="K17" s="494"/>
      <c r="L17" s="492"/>
      <c r="M17" s="494"/>
      <c r="N17" s="492"/>
      <c r="O17" s="492"/>
      <c r="P17" s="492"/>
      <c r="Q17" s="492"/>
      <c r="R17" s="497"/>
      <c r="S17" s="492"/>
      <c r="T17" s="495"/>
    </row>
    <row r="18" spans="1:20" ht="18.75" customHeight="1">
      <c r="A18" s="116">
        <f>'TC 66-204 page 1'!A18</f>
      </c>
      <c r="B18" s="117">
        <f>'TC 66-204 page 1'!B18</f>
      </c>
      <c r="C18" s="111">
        <f>'TC 66-204 page 1'!C18</f>
      </c>
      <c r="D18" s="117">
        <f>IF('Gint Worksheet'!M15="","",'Gint Worksheet'!M15)</f>
      </c>
      <c r="E18" s="112">
        <f>IF('Gint Worksheet'!G15="","",'Gint Worksheet'!G15)</f>
      </c>
      <c r="F18" s="492"/>
      <c r="G18" s="492"/>
      <c r="H18" s="117">
        <f t="shared" si="0"/>
      </c>
      <c r="I18" s="492"/>
      <c r="J18" s="492"/>
      <c r="K18" s="494"/>
      <c r="L18" s="492"/>
      <c r="M18" s="494"/>
      <c r="N18" s="492"/>
      <c r="O18" s="492"/>
      <c r="P18" s="492"/>
      <c r="Q18" s="492"/>
      <c r="R18" s="492"/>
      <c r="S18" s="492"/>
      <c r="T18" s="495"/>
    </row>
    <row r="19" spans="1:20" ht="18.75" customHeight="1">
      <c r="A19" s="116">
        <f>'TC 66-204 page 1'!A19</f>
      </c>
      <c r="B19" s="117">
        <f>'TC 66-204 page 1'!B19</f>
      </c>
      <c r="C19" s="111">
        <f>'TC 66-204 page 1'!C19</f>
      </c>
      <c r="D19" s="117">
        <f>IF('Gint Worksheet'!M16="","",'Gint Worksheet'!M16)</f>
      </c>
      <c r="E19" s="112">
        <f>IF('Gint Worksheet'!G16="","",'Gint Worksheet'!G16)</f>
      </c>
      <c r="F19" s="492"/>
      <c r="G19" s="492"/>
      <c r="H19" s="117">
        <f t="shared" si="0"/>
      </c>
      <c r="I19" s="492"/>
      <c r="J19" s="492"/>
      <c r="K19" s="494"/>
      <c r="L19" s="492"/>
      <c r="M19" s="494"/>
      <c r="N19" s="492"/>
      <c r="O19" s="492"/>
      <c r="P19" s="492"/>
      <c r="Q19" s="492"/>
      <c r="R19" s="492"/>
      <c r="S19" s="492"/>
      <c r="T19" s="495"/>
    </row>
    <row r="20" spans="1:20" ht="18.75" customHeight="1">
      <c r="A20" s="116">
        <f>'TC 66-204 page 1'!A20</f>
      </c>
      <c r="B20" s="117">
        <f>'TC 66-204 page 1'!B20</f>
      </c>
      <c r="C20" s="111">
        <f>'TC 66-204 page 1'!C20</f>
      </c>
      <c r="D20" s="117">
        <f>IF('Gint Worksheet'!M17="","",'Gint Worksheet'!M17)</f>
      </c>
      <c r="E20" s="112">
        <f>IF('Gint Worksheet'!G17="","",'Gint Worksheet'!G17)</f>
      </c>
      <c r="F20" s="492"/>
      <c r="G20" s="492"/>
      <c r="H20" s="117">
        <f t="shared" si="0"/>
      </c>
      <c r="I20" s="492"/>
      <c r="J20" s="492"/>
      <c r="K20" s="492"/>
      <c r="L20" s="498"/>
      <c r="M20" s="494"/>
      <c r="N20" s="492"/>
      <c r="O20" s="499"/>
      <c r="P20" s="499"/>
      <c r="Q20" s="492"/>
      <c r="R20" s="492"/>
      <c r="S20" s="492"/>
      <c r="T20" s="495"/>
    </row>
    <row r="21" spans="1:20" ht="18.75" customHeight="1">
      <c r="A21" s="116">
        <f>'TC 66-204 page 1'!A21</f>
      </c>
      <c r="B21" s="117">
        <f>'TC 66-204 page 1'!B21</f>
      </c>
      <c r="C21" s="111">
        <f>'TC 66-204 page 1'!C21</f>
      </c>
      <c r="D21" s="117">
        <f>IF('Gint Worksheet'!M18="","",'Gint Worksheet'!M18)</f>
      </c>
      <c r="E21" s="112">
        <f>IF('Gint Worksheet'!G18="","",'Gint Worksheet'!G18)</f>
      </c>
      <c r="F21" s="492"/>
      <c r="G21" s="492"/>
      <c r="H21" s="117">
        <f t="shared" si="0"/>
      </c>
      <c r="I21" s="492"/>
      <c r="J21" s="492"/>
      <c r="K21" s="494"/>
      <c r="L21" s="492"/>
      <c r="M21" s="494"/>
      <c r="N21" s="492"/>
      <c r="O21" s="492"/>
      <c r="P21" s="492"/>
      <c r="Q21" s="492"/>
      <c r="R21" s="492"/>
      <c r="S21" s="492"/>
      <c r="T21" s="495"/>
    </row>
    <row r="22" spans="1:20" ht="18.75" customHeight="1">
      <c r="A22" s="116">
        <f>'TC 66-204 page 1'!A22</f>
      </c>
      <c r="B22" s="117">
        <f>'TC 66-204 page 1'!B22</f>
      </c>
      <c r="C22" s="111">
        <f>'TC 66-204 page 1'!C22</f>
      </c>
      <c r="D22" s="117">
        <f>IF('Gint Worksheet'!M19="","",'Gint Worksheet'!M19)</f>
      </c>
      <c r="E22" s="128">
        <f>IF('Gint Worksheet'!G19="","",'Gint Worksheet'!G19)</f>
      </c>
      <c r="F22" s="493"/>
      <c r="G22" s="492"/>
      <c r="H22" s="119">
        <f t="shared" si="0"/>
      </c>
      <c r="I22" s="492"/>
      <c r="J22" s="493"/>
      <c r="K22" s="500"/>
      <c r="L22" s="493"/>
      <c r="M22" s="500"/>
      <c r="N22" s="493"/>
      <c r="O22" s="493"/>
      <c r="P22" s="492"/>
      <c r="Q22" s="493"/>
      <c r="R22" s="493"/>
      <c r="S22" s="492"/>
      <c r="T22" s="495"/>
    </row>
    <row r="23" spans="1:20" ht="18.75" customHeight="1">
      <c r="A23" s="116">
        <f>'TC 66-204 page 1'!A23</f>
      </c>
      <c r="B23" s="117">
        <f>'TC 66-204 page 1'!B23</f>
      </c>
      <c r="C23" s="111">
        <f>'TC 66-204 page 1'!C23</f>
      </c>
      <c r="D23" s="117">
        <f>IF('Gint Worksheet'!M20="","",'Gint Worksheet'!M20)</f>
      </c>
      <c r="E23" s="128">
        <f>IF('Gint Worksheet'!G20="","",'Gint Worksheet'!G20)</f>
      </c>
      <c r="F23" s="493"/>
      <c r="G23" s="492"/>
      <c r="H23" s="119">
        <f t="shared" si="0"/>
      </c>
      <c r="I23" s="492"/>
      <c r="J23" s="493"/>
      <c r="K23" s="500"/>
      <c r="L23" s="493"/>
      <c r="M23" s="500"/>
      <c r="N23" s="493"/>
      <c r="O23" s="493"/>
      <c r="P23" s="499"/>
      <c r="Q23" s="492"/>
      <c r="R23" s="492"/>
      <c r="S23" s="492"/>
      <c r="T23" s="495"/>
    </row>
    <row r="24" spans="1:20" ht="18.75" customHeight="1">
      <c r="A24" s="116">
        <f>'TC 66-204 page 1'!A24</f>
      </c>
      <c r="B24" s="117">
        <f>'TC 66-204 page 1'!B24</f>
      </c>
      <c r="C24" s="111">
        <f>'TC 66-204 page 1'!C24</f>
      </c>
      <c r="D24" s="117">
        <f>IF('Gint Worksheet'!M21="","",'Gint Worksheet'!M21)</f>
      </c>
      <c r="E24" s="128">
        <f>IF('Gint Worksheet'!G21="","",'Gint Worksheet'!G21)</f>
      </c>
      <c r="F24" s="493"/>
      <c r="G24" s="492"/>
      <c r="H24" s="119">
        <f t="shared" si="0"/>
      </c>
      <c r="I24" s="492"/>
      <c r="J24" s="493"/>
      <c r="K24" s="500"/>
      <c r="L24" s="493"/>
      <c r="M24" s="500"/>
      <c r="N24" s="493"/>
      <c r="O24" s="493"/>
      <c r="P24" s="493"/>
      <c r="Q24" s="493"/>
      <c r="R24" s="493"/>
      <c r="S24" s="492"/>
      <c r="T24" s="495"/>
    </row>
    <row r="25" spans="1:20" ht="18.75" customHeight="1">
      <c r="A25" s="116">
        <f>'TC 66-204 page 1'!A25</f>
      </c>
      <c r="B25" s="117">
        <f>'TC 66-204 page 1'!B25</f>
      </c>
      <c r="C25" s="111">
        <f>'TC 66-204 page 1'!C25</f>
      </c>
      <c r="D25" s="117">
        <f>IF('Gint Worksheet'!M22="","",'Gint Worksheet'!M22)</f>
      </c>
      <c r="E25" s="128">
        <f>IF('Gint Worksheet'!G22="","",'Gint Worksheet'!G22)</f>
      </c>
      <c r="F25" s="493"/>
      <c r="G25" s="492"/>
      <c r="H25" s="119">
        <f t="shared" si="0"/>
      </c>
      <c r="I25" s="492"/>
      <c r="J25" s="493"/>
      <c r="K25" s="500"/>
      <c r="L25" s="493"/>
      <c r="M25" s="500"/>
      <c r="N25" s="493"/>
      <c r="O25" s="493"/>
      <c r="P25" s="493"/>
      <c r="Q25" s="493"/>
      <c r="R25" s="493"/>
      <c r="S25" s="492"/>
      <c r="T25" s="495"/>
    </row>
    <row r="26" spans="1:20" ht="18.75" customHeight="1" thickBot="1">
      <c r="A26" s="116">
        <f>'TC 66-204 page 1'!A26</f>
      </c>
      <c r="B26" s="117">
        <f>'TC 66-204 page 1'!B26</f>
      </c>
      <c r="C26" s="111">
        <f>'TC 66-204 page 1'!C26</f>
      </c>
      <c r="D26" s="117">
        <f>IF('Gint Worksheet'!M23="","",'Gint Worksheet'!M23)</f>
      </c>
      <c r="E26" s="128">
        <f>IF('Gint Worksheet'!G23="","",'Gint Worksheet'!G23)</f>
      </c>
      <c r="F26" s="493"/>
      <c r="G26" s="492"/>
      <c r="H26" s="119">
        <f t="shared" si="0"/>
      </c>
      <c r="I26" s="492"/>
      <c r="J26" s="493"/>
      <c r="K26" s="500"/>
      <c r="L26" s="493"/>
      <c r="M26" s="500"/>
      <c r="N26" s="493"/>
      <c r="O26" s="493"/>
      <c r="P26" s="493"/>
      <c r="Q26" s="493"/>
      <c r="R26" s="493"/>
      <c r="S26" s="492"/>
      <c r="T26" s="495"/>
    </row>
    <row r="27" spans="1:20" ht="18.75" customHeight="1">
      <c r="A27" s="104"/>
      <c r="B27" s="716" t="s">
        <v>233</v>
      </c>
      <c r="C27" s="741"/>
      <c r="D27" s="107">
        <f aca="true" t="shared" si="1" ref="D27:T27">SUM(D12:D26)</f>
        <v>0</v>
      </c>
      <c r="E27" s="107">
        <f t="shared" si="1"/>
        <v>0</v>
      </c>
      <c r="F27" s="107">
        <f t="shared" si="1"/>
        <v>0</v>
      </c>
      <c r="G27" s="107">
        <f t="shared" si="1"/>
        <v>0</v>
      </c>
      <c r="H27" s="107">
        <f t="shared" si="1"/>
        <v>0</v>
      </c>
      <c r="I27" s="107">
        <f t="shared" si="1"/>
        <v>0</v>
      </c>
      <c r="J27" s="107">
        <f t="shared" si="1"/>
        <v>0</v>
      </c>
      <c r="K27" s="107">
        <f t="shared" si="1"/>
        <v>0</v>
      </c>
      <c r="L27" s="107">
        <f t="shared" si="1"/>
        <v>0</v>
      </c>
      <c r="M27" s="107">
        <f t="shared" si="1"/>
        <v>0</v>
      </c>
      <c r="N27" s="107">
        <f t="shared" si="1"/>
        <v>0</v>
      </c>
      <c r="O27" s="107">
        <f t="shared" si="1"/>
        <v>0</v>
      </c>
      <c r="P27" s="107">
        <f t="shared" si="1"/>
        <v>0</v>
      </c>
      <c r="Q27" s="107">
        <f t="shared" si="1"/>
        <v>0</v>
      </c>
      <c r="R27" s="107">
        <f t="shared" si="1"/>
        <v>0</v>
      </c>
      <c r="S27" s="108">
        <f t="shared" si="1"/>
        <v>0</v>
      </c>
      <c r="T27" s="410">
        <f t="shared" si="1"/>
        <v>0</v>
      </c>
    </row>
    <row r="28" spans="1:20" ht="18.75" customHeight="1">
      <c r="A28" s="89"/>
      <c r="B28" s="718" t="s">
        <v>234</v>
      </c>
      <c r="C28" s="718"/>
      <c r="D28" s="95">
        <f>D144</f>
        <v>0</v>
      </c>
      <c r="E28" s="93">
        <f aca="true" t="shared" si="2" ref="E28:T28">E144</f>
        <v>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3">
        <f t="shared" si="2"/>
        <v>0</v>
      </c>
      <c r="J28" s="93">
        <f t="shared" si="2"/>
        <v>0</v>
      </c>
      <c r="K28" s="93">
        <f t="shared" si="2"/>
        <v>0</v>
      </c>
      <c r="L28" s="93">
        <f t="shared" si="2"/>
        <v>0</v>
      </c>
      <c r="M28" s="93">
        <f t="shared" si="2"/>
        <v>0</v>
      </c>
      <c r="N28" s="93">
        <f t="shared" si="2"/>
        <v>0</v>
      </c>
      <c r="O28" s="93">
        <f t="shared" si="2"/>
        <v>0</v>
      </c>
      <c r="P28" s="93">
        <f t="shared" si="2"/>
        <v>0</v>
      </c>
      <c r="Q28" s="93">
        <f t="shared" si="2"/>
        <v>0</v>
      </c>
      <c r="R28" s="93">
        <f t="shared" si="2"/>
        <v>0</v>
      </c>
      <c r="S28" s="93">
        <f t="shared" si="2"/>
        <v>0</v>
      </c>
      <c r="T28" s="411">
        <f t="shared" si="2"/>
        <v>0</v>
      </c>
    </row>
    <row r="29" spans="1:20" ht="18.75" customHeight="1" thickBot="1">
      <c r="A29" s="90"/>
      <c r="B29" s="720" t="s">
        <v>235</v>
      </c>
      <c r="C29" s="720"/>
      <c r="D29" s="96"/>
      <c r="E29" s="102"/>
      <c r="F29" s="102"/>
      <c r="G29" s="97"/>
      <c r="H29" s="97"/>
      <c r="I29" s="97"/>
      <c r="J29" s="97"/>
      <c r="K29" s="98"/>
      <c r="L29" s="97"/>
      <c r="M29" s="98"/>
      <c r="N29" s="97"/>
      <c r="O29" s="97"/>
      <c r="P29" s="97"/>
      <c r="Q29" s="97"/>
      <c r="R29" s="97"/>
      <c r="S29" s="97"/>
      <c r="T29" s="595"/>
    </row>
    <row r="30" spans="1:20" ht="12.75" customHeight="1">
      <c r="A30" s="730" t="s">
        <v>356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3" t="s">
        <v>205</v>
      </c>
      <c r="T30" s="746"/>
    </row>
    <row r="31" spans="1:20" ht="12.75" customHeight="1">
      <c r="A31" s="732" t="s">
        <v>357</v>
      </c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43" t="s">
        <v>206</v>
      </c>
      <c r="T31" s="744"/>
    </row>
    <row r="32" spans="1:20" ht="12.75" customHeight="1">
      <c r="A32" s="745" t="s">
        <v>353</v>
      </c>
      <c r="B32" s="745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</row>
    <row r="33" spans="1:20" ht="12.7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</row>
    <row r="34" spans="1:20" ht="12.75" customHeight="1">
      <c r="A34" s="7"/>
      <c r="B34" s="13"/>
      <c r="C34" s="13"/>
      <c r="D34" s="9"/>
      <c r="E34" s="13"/>
      <c r="F34" s="13"/>
      <c r="G34" s="13"/>
      <c r="H34" s="29"/>
      <c r="I34" s="29"/>
      <c r="J34" s="30"/>
      <c r="K34" s="21"/>
      <c r="L34" s="21"/>
      <c r="M34" s="20"/>
      <c r="N34" s="21"/>
      <c r="O34" s="21"/>
      <c r="P34" s="13"/>
      <c r="Q34" s="34"/>
      <c r="R34" s="34"/>
      <c r="S34" s="10"/>
      <c r="T34" s="13"/>
    </row>
    <row r="35" spans="1:20" ht="14.25" customHeight="1">
      <c r="A35" s="725" t="s">
        <v>236</v>
      </c>
      <c r="B35" s="725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</row>
    <row r="36" spans="1:20" ht="6.75" customHeight="1">
      <c r="A36" s="7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</row>
    <row r="37" spans="1:20" ht="12.75">
      <c r="A37" s="14"/>
      <c r="B37" s="15" t="s">
        <v>208</v>
      </c>
      <c r="C37" s="722">
        <f>C8</f>
        <v>0</v>
      </c>
      <c r="D37" s="722"/>
      <c r="E37" s="722"/>
      <c r="F37" s="722"/>
      <c r="G37" s="34"/>
      <c r="H37" s="8"/>
      <c r="I37" s="8"/>
      <c r="J37" s="9"/>
      <c r="K37" s="9"/>
      <c r="L37" s="19" t="s">
        <v>213</v>
      </c>
      <c r="M37" s="722">
        <f>M8</f>
        <v>0</v>
      </c>
      <c r="N37" s="722"/>
      <c r="O37" s="722"/>
      <c r="P37" s="31"/>
      <c r="Q37" s="32"/>
      <c r="R37" s="742" t="s">
        <v>645</v>
      </c>
      <c r="S37" s="742"/>
      <c r="T37" s="742"/>
    </row>
    <row r="38" spans="1:20" ht="6.75" customHeight="1" thickBot="1">
      <c r="A38" s="7"/>
      <c r="B38" s="33"/>
      <c r="C38" s="34"/>
      <c r="D38" s="9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</row>
    <row r="39" spans="1:20" ht="17.25" customHeight="1">
      <c r="A39" s="5"/>
      <c r="B39" s="78"/>
      <c r="C39" s="3"/>
      <c r="D39" s="340">
        <v>17</v>
      </c>
      <c r="E39" s="340">
        <v>18</v>
      </c>
      <c r="F39" s="341">
        <v>19</v>
      </c>
      <c r="G39" s="341">
        <v>20</v>
      </c>
      <c r="H39" s="341">
        <v>21</v>
      </c>
      <c r="I39" s="341">
        <v>22</v>
      </c>
      <c r="J39" s="341">
        <v>23</v>
      </c>
      <c r="K39" s="341">
        <v>24</v>
      </c>
      <c r="L39" s="341">
        <v>25</v>
      </c>
      <c r="M39" s="341">
        <v>26</v>
      </c>
      <c r="N39" s="341">
        <v>27</v>
      </c>
      <c r="O39" s="341">
        <v>28</v>
      </c>
      <c r="P39" s="341">
        <v>29</v>
      </c>
      <c r="Q39" s="341">
        <v>30</v>
      </c>
      <c r="R39" s="341">
        <v>31</v>
      </c>
      <c r="S39" s="341">
        <v>32</v>
      </c>
      <c r="T39" s="339">
        <v>33</v>
      </c>
    </row>
    <row r="40" spans="1:20" ht="120.75" customHeight="1">
      <c r="A40" s="6" t="s">
        <v>214</v>
      </c>
      <c r="B40" s="36" t="s">
        <v>215</v>
      </c>
      <c r="C40" s="4" t="s">
        <v>216</v>
      </c>
      <c r="D40" s="103" t="s">
        <v>239</v>
      </c>
      <c r="E40" s="91" t="s">
        <v>222</v>
      </c>
      <c r="F40" s="37" t="s">
        <v>221</v>
      </c>
      <c r="G40" s="77" t="s">
        <v>241</v>
      </c>
      <c r="H40" s="37" t="s">
        <v>374</v>
      </c>
      <c r="I40" s="37" t="s">
        <v>340</v>
      </c>
      <c r="J40" s="37" t="s">
        <v>240</v>
      </c>
      <c r="K40" s="38" t="s">
        <v>242</v>
      </c>
      <c r="L40" s="37" t="s">
        <v>243</v>
      </c>
      <c r="M40" s="37" t="s">
        <v>244</v>
      </c>
      <c r="N40" s="37" t="s">
        <v>245</v>
      </c>
      <c r="O40" s="37" t="s">
        <v>246</v>
      </c>
      <c r="P40" s="37" t="s">
        <v>248</v>
      </c>
      <c r="Q40" s="37" t="s">
        <v>247</v>
      </c>
      <c r="R40" s="37" t="s">
        <v>251</v>
      </c>
      <c r="S40" s="37" t="s">
        <v>249</v>
      </c>
      <c r="T40" s="130" t="s">
        <v>250</v>
      </c>
    </row>
    <row r="41" spans="1:20" ht="18.75" customHeight="1">
      <c r="A41" s="116">
        <f>'TC 66-204 page 1'!A41</f>
      </c>
      <c r="B41" s="117">
        <f>'TC 66-204 page 1'!B41</f>
      </c>
      <c r="C41" s="111">
        <f>'TC 66-204 page 1'!C41</f>
      </c>
      <c r="D41" s="117">
        <f>IF('Gint Worksheet'!M24="","",'Gint Worksheet'!M24)</f>
      </c>
      <c r="E41" s="128">
        <f>IF('Gint Worksheet'!G24="","",'Gint Worksheet'!G24)</f>
      </c>
      <c r="F41" s="493"/>
      <c r="G41" s="492"/>
      <c r="H41" s="119">
        <f>IF(B41="","",1)</f>
      </c>
      <c r="I41" s="492"/>
      <c r="J41" s="493"/>
      <c r="K41" s="500"/>
      <c r="L41" s="493"/>
      <c r="M41" s="500"/>
      <c r="N41" s="493"/>
      <c r="O41" s="493"/>
      <c r="P41" s="493"/>
      <c r="Q41" s="493"/>
      <c r="R41" s="492"/>
      <c r="S41" s="492"/>
      <c r="T41" s="495"/>
    </row>
    <row r="42" spans="1:20" ht="18.75" customHeight="1">
      <c r="A42" s="116">
        <f>'TC 66-204 page 1'!A42</f>
      </c>
      <c r="B42" s="117">
        <f>'TC 66-204 page 1'!B42</f>
      </c>
      <c r="C42" s="111">
        <f>'TC 66-204 page 1'!C42</f>
      </c>
      <c r="D42" s="117">
        <f>IF('Gint Worksheet'!M25="","",'Gint Worksheet'!M25)</f>
      </c>
      <c r="E42" s="128">
        <f>IF('Gint Worksheet'!G25="","",'Gint Worksheet'!G25)</f>
      </c>
      <c r="F42" s="493"/>
      <c r="G42" s="492"/>
      <c r="H42" s="119">
        <f aca="true" t="shared" si="3" ref="H42:H55">IF(B42="","",1)</f>
      </c>
      <c r="I42" s="492"/>
      <c r="J42" s="493"/>
      <c r="K42" s="500"/>
      <c r="L42" s="493"/>
      <c r="M42" s="500"/>
      <c r="N42" s="493"/>
      <c r="O42" s="493"/>
      <c r="P42" s="493"/>
      <c r="Q42" s="493"/>
      <c r="R42" s="492"/>
      <c r="S42" s="492"/>
      <c r="T42" s="495"/>
    </row>
    <row r="43" spans="1:20" ht="18.75" customHeight="1">
      <c r="A43" s="116">
        <f>'TC 66-204 page 1'!A43</f>
      </c>
      <c r="B43" s="117">
        <f>'TC 66-204 page 1'!B43</f>
      </c>
      <c r="C43" s="111">
        <f>'TC 66-204 page 1'!C43</f>
      </c>
      <c r="D43" s="117">
        <f>IF('Gint Worksheet'!M26="","",'Gint Worksheet'!M26)</f>
      </c>
      <c r="E43" s="128">
        <f>IF('Gint Worksheet'!G26="","",'Gint Worksheet'!G26)</f>
      </c>
      <c r="F43" s="493"/>
      <c r="G43" s="492"/>
      <c r="H43" s="119">
        <f t="shared" si="3"/>
      </c>
      <c r="I43" s="492"/>
      <c r="J43" s="493"/>
      <c r="K43" s="500"/>
      <c r="L43" s="493"/>
      <c r="M43" s="500"/>
      <c r="N43" s="493"/>
      <c r="O43" s="493"/>
      <c r="P43" s="493"/>
      <c r="Q43" s="493"/>
      <c r="R43" s="492"/>
      <c r="S43" s="492"/>
      <c r="T43" s="495"/>
    </row>
    <row r="44" spans="1:20" ht="18.75" customHeight="1">
      <c r="A44" s="116">
        <f>'TC 66-204 page 1'!A44</f>
      </c>
      <c r="B44" s="117">
        <f>'TC 66-204 page 1'!B44</f>
      </c>
      <c r="C44" s="111">
        <f>'TC 66-204 page 1'!C44</f>
      </c>
      <c r="D44" s="117">
        <f>IF('Gint Worksheet'!M27="","",'Gint Worksheet'!M27)</f>
      </c>
      <c r="E44" s="128">
        <f>IF('Gint Worksheet'!G27="","",'Gint Worksheet'!G27)</f>
      </c>
      <c r="F44" s="493"/>
      <c r="G44" s="492"/>
      <c r="H44" s="119">
        <f t="shared" si="3"/>
      </c>
      <c r="I44" s="492"/>
      <c r="J44" s="493"/>
      <c r="K44" s="500"/>
      <c r="L44" s="493"/>
      <c r="M44" s="500"/>
      <c r="N44" s="493"/>
      <c r="O44" s="493"/>
      <c r="P44" s="493"/>
      <c r="Q44" s="493"/>
      <c r="R44" s="492"/>
      <c r="S44" s="492"/>
      <c r="T44" s="495"/>
    </row>
    <row r="45" spans="1:20" ht="18.75" customHeight="1">
      <c r="A45" s="116">
        <f>'TC 66-204 page 1'!A45</f>
      </c>
      <c r="B45" s="117">
        <f>'TC 66-204 page 1'!B45</f>
      </c>
      <c r="C45" s="111">
        <f>'TC 66-204 page 1'!C45</f>
      </c>
      <c r="D45" s="117">
        <f>IF('Gint Worksheet'!M28="","",'Gint Worksheet'!M28)</f>
      </c>
      <c r="E45" s="128">
        <f>IF('Gint Worksheet'!G28="","",'Gint Worksheet'!G28)</f>
      </c>
      <c r="F45" s="493"/>
      <c r="G45" s="492"/>
      <c r="H45" s="119">
        <f t="shared" si="3"/>
      </c>
      <c r="I45" s="492"/>
      <c r="J45" s="493"/>
      <c r="K45" s="500"/>
      <c r="L45" s="493"/>
      <c r="M45" s="500"/>
      <c r="N45" s="493"/>
      <c r="O45" s="493"/>
      <c r="P45" s="493"/>
      <c r="Q45" s="493"/>
      <c r="R45" s="492"/>
      <c r="S45" s="492"/>
      <c r="T45" s="495"/>
    </row>
    <row r="46" spans="1:20" ht="18.75" customHeight="1">
      <c r="A46" s="116">
        <f>'TC 66-204 page 1'!A46</f>
      </c>
      <c r="B46" s="117">
        <f>'TC 66-204 page 1'!B46</f>
      </c>
      <c r="C46" s="111">
        <f>'TC 66-204 page 1'!C46</f>
      </c>
      <c r="D46" s="117">
        <f>IF('Gint Worksheet'!M29="","",'Gint Worksheet'!M29)</f>
      </c>
      <c r="E46" s="128">
        <f>IF('Gint Worksheet'!G29="","",'Gint Worksheet'!G29)</f>
      </c>
      <c r="F46" s="493"/>
      <c r="G46" s="492"/>
      <c r="H46" s="119">
        <f t="shared" si="3"/>
      </c>
      <c r="I46" s="492"/>
      <c r="J46" s="493"/>
      <c r="K46" s="500"/>
      <c r="L46" s="493"/>
      <c r="M46" s="500"/>
      <c r="N46" s="493"/>
      <c r="O46" s="493"/>
      <c r="P46" s="493"/>
      <c r="Q46" s="493"/>
      <c r="R46" s="492"/>
      <c r="S46" s="492"/>
      <c r="T46" s="495"/>
    </row>
    <row r="47" spans="1:20" ht="18.75" customHeight="1">
      <c r="A47" s="116">
        <f>'TC 66-204 page 1'!A47</f>
      </c>
      <c r="B47" s="117">
        <f>'TC 66-204 page 1'!B47</f>
      </c>
      <c r="C47" s="111">
        <f>'TC 66-204 page 1'!C47</f>
      </c>
      <c r="D47" s="117">
        <f>IF('Gint Worksheet'!M30="","",'Gint Worksheet'!M30)</f>
      </c>
      <c r="E47" s="128">
        <f>IF('Gint Worksheet'!G30="","",'Gint Worksheet'!G30)</f>
      </c>
      <c r="F47" s="493"/>
      <c r="G47" s="492"/>
      <c r="H47" s="119">
        <f t="shared" si="3"/>
      </c>
      <c r="I47" s="492"/>
      <c r="J47" s="493"/>
      <c r="K47" s="500"/>
      <c r="L47" s="493"/>
      <c r="M47" s="500"/>
      <c r="N47" s="493"/>
      <c r="O47" s="493"/>
      <c r="P47" s="493"/>
      <c r="Q47" s="493"/>
      <c r="R47" s="492"/>
      <c r="S47" s="492"/>
      <c r="T47" s="495"/>
    </row>
    <row r="48" spans="1:20" ht="18.75" customHeight="1">
      <c r="A48" s="116">
        <f>'TC 66-204 page 1'!A48</f>
      </c>
      <c r="B48" s="117">
        <f>'TC 66-204 page 1'!B48</f>
      </c>
      <c r="C48" s="111">
        <f>'TC 66-204 page 1'!C48</f>
      </c>
      <c r="D48" s="117">
        <f>IF('Gint Worksheet'!M31="","",'Gint Worksheet'!M31)</f>
      </c>
      <c r="E48" s="128">
        <f>IF('Gint Worksheet'!G31="","",'Gint Worksheet'!G31)</f>
      </c>
      <c r="F48" s="493"/>
      <c r="G48" s="492"/>
      <c r="H48" s="119">
        <f t="shared" si="3"/>
      </c>
      <c r="I48" s="492"/>
      <c r="J48" s="493"/>
      <c r="K48" s="500"/>
      <c r="L48" s="493"/>
      <c r="M48" s="500"/>
      <c r="N48" s="493"/>
      <c r="O48" s="493"/>
      <c r="P48" s="493"/>
      <c r="Q48" s="493"/>
      <c r="R48" s="492"/>
      <c r="S48" s="492"/>
      <c r="T48" s="495"/>
    </row>
    <row r="49" spans="1:20" ht="18.75" customHeight="1">
      <c r="A49" s="116">
        <f>'TC 66-204 page 1'!A49</f>
      </c>
      <c r="B49" s="117">
        <f>'TC 66-204 page 1'!B49</f>
      </c>
      <c r="C49" s="111">
        <f>'TC 66-204 page 1'!C49</f>
      </c>
      <c r="D49" s="117">
        <f>IF('Gint Worksheet'!M32="","",'Gint Worksheet'!M32)</f>
      </c>
      <c r="E49" s="128">
        <f>IF('Gint Worksheet'!G32="","",'Gint Worksheet'!G32)</f>
      </c>
      <c r="F49" s="493"/>
      <c r="G49" s="492"/>
      <c r="H49" s="119">
        <f t="shared" si="3"/>
      </c>
      <c r="I49" s="492"/>
      <c r="J49" s="493"/>
      <c r="K49" s="500"/>
      <c r="L49" s="493"/>
      <c r="M49" s="500"/>
      <c r="N49" s="493"/>
      <c r="O49" s="493"/>
      <c r="P49" s="493"/>
      <c r="Q49" s="493"/>
      <c r="R49" s="492"/>
      <c r="S49" s="492"/>
      <c r="T49" s="495"/>
    </row>
    <row r="50" spans="1:20" ht="18.75" customHeight="1">
      <c r="A50" s="116">
        <f>'TC 66-204 page 1'!A50</f>
      </c>
      <c r="B50" s="117">
        <f>'TC 66-204 page 1'!B50</f>
      </c>
      <c r="C50" s="111">
        <f>'TC 66-204 page 1'!C50</f>
      </c>
      <c r="D50" s="117">
        <f>IF('Gint Worksheet'!M33="","",'Gint Worksheet'!M33)</f>
      </c>
      <c r="E50" s="128">
        <f>IF('Gint Worksheet'!G33="","",'Gint Worksheet'!G33)</f>
      </c>
      <c r="F50" s="493"/>
      <c r="G50" s="492"/>
      <c r="H50" s="119">
        <f t="shared" si="3"/>
      </c>
      <c r="I50" s="492"/>
      <c r="J50" s="493"/>
      <c r="K50" s="500"/>
      <c r="L50" s="493"/>
      <c r="M50" s="500"/>
      <c r="N50" s="493"/>
      <c r="O50" s="493"/>
      <c r="P50" s="493"/>
      <c r="Q50" s="493"/>
      <c r="R50" s="492"/>
      <c r="S50" s="492"/>
      <c r="T50" s="495"/>
    </row>
    <row r="51" spans="1:20" ht="18.75" customHeight="1">
      <c r="A51" s="116">
        <f>'TC 66-204 page 1'!A51</f>
      </c>
      <c r="B51" s="117">
        <f>'TC 66-204 page 1'!B51</f>
      </c>
      <c r="C51" s="111">
        <f>'TC 66-204 page 1'!C51</f>
      </c>
      <c r="D51" s="117">
        <f>IF('Gint Worksheet'!M34="","",'Gint Worksheet'!M34)</f>
      </c>
      <c r="E51" s="128">
        <f>IF('Gint Worksheet'!G34="","",'Gint Worksheet'!G34)</f>
      </c>
      <c r="F51" s="493"/>
      <c r="G51" s="492"/>
      <c r="H51" s="119">
        <f t="shared" si="3"/>
      </c>
      <c r="I51" s="492"/>
      <c r="J51" s="493"/>
      <c r="K51" s="500"/>
      <c r="L51" s="493"/>
      <c r="M51" s="500"/>
      <c r="N51" s="493"/>
      <c r="O51" s="493"/>
      <c r="P51" s="493"/>
      <c r="Q51" s="493"/>
      <c r="R51" s="492"/>
      <c r="S51" s="492"/>
      <c r="T51" s="495"/>
    </row>
    <row r="52" spans="1:20" ht="18.75" customHeight="1">
      <c r="A52" s="116">
        <f>'TC 66-204 page 1'!A52</f>
      </c>
      <c r="B52" s="117">
        <f>'TC 66-204 page 1'!B52</f>
      </c>
      <c r="C52" s="111">
        <f>'TC 66-204 page 1'!C52</f>
      </c>
      <c r="D52" s="117">
        <f>IF('Gint Worksheet'!M35="","",'Gint Worksheet'!M35)</f>
      </c>
      <c r="E52" s="128">
        <f>IF('Gint Worksheet'!G35="","",'Gint Worksheet'!G35)</f>
      </c>
      <c r="F52" s="493"/>
      <c r="G52" s="492"/>
      <c r="H52" s="119">
        <f t="shared" si="3"/>
      </c>
      <c r="I52" s="492"/>
      <c r="J52" s="493"/>
      <c r="K52" s="500"/>
      <c r="L52" s="493"/>
      <c r="M52" s="500"/>
      <c r="N52" s="493"/>
      <c r="O52" s="493"/>
      <c r="P52" s="493"/>
      <c r="Q52" s="493"/>
      <c r="R52" s="492"/>
      <c r="S52" s="492"/>
      <c r="T52" s="495"/>
    </row>
    <row r="53" spans="1:20" ht="18.75" customHeight="1">
      <c r="A53" s="116">
        <f>'TC 66-204 page 1'!A53</f>
      </c>
      <c r="B53" s="117">
        <f>'TC 66-204 page 1'!B53</f>
      </c>
      <c r="C53" s="111">
        <f>'TC 66-204 page 1'!C53</f>
      </c>
      <c r="D53" s="117">
        <f>IF('Gint Worksheet'!M36="","",'Gint Worksheet'!M36)</f>
      </c>
      <c r="E53" s="128">
        <f>IF('Gint Worksheet'!G36="","",'Gint Worksheet'!G36)</f>
      </c>
      <c r="F53" s="493"/>
      <c r="G53" s="492"/>
      <c r="H53" s="119">
        <f t="shared" si="3"/>
      </c>
      <c r="I53" s="492"/>
      <c r="J53" s="493"/>
      <c r="K53" s="500"/>
      <c r="L53" s="493"/>
      <c r="M53" s="500"/>
      <c r="N53" s="493"/>
      <c r="O53" s="493"/>
      <c r="P53" s="493"/>
      <c r="Q53" s="493"/>
      <c r="R53" s="492"/>
      <c r="S53" s="492"/>
      <c r="T53" s="495"/>
    </row>
    <row r="54" spans="1:20" ht="18.75" customHeight="1">
      <c r="A54" s="116">
        <f>'TC 66-204 page 1'!A54</f>
      </c>
      <c r="B54" s="117">
        <f>'TC 66-204 page 1'!B54</f>
      </c>
      <c r="C54" s="111">
        <f>'TC 66-204 page 1'!C54</f>
      </c>
      <c r="D54" s="117">
        <f>IF('Gint Worksheet'!M37="","",'Gint Worksheet'!M37)</f>
      </c>
      <c r="E54" s="128">
        <f>IF('Gint Worksheet'!G37="","",'Gint Worksheet'!G37)</f>
      </c>
      <c r="F54" s="493"/>
      <c r="G54" s="492"/>
      <c r="H54" s="119">
        <f t="shared" si="3"/>
      </c>
      <c r="I54" s="492"/>
      <c r="J54" s="493"/>
      <c r="K54" s="500"/>
      <c r="L54" s="493"/>
      <c r="M54" s="500"/>
      <c r="N54" s="493"/>
      <c r="O54" s="493"/>
      <c r="P54" s="493"/>
      <c r="Q54" s="493"/>
      <c r="R54" s="492"/>
      <c r="S54" s="492"/>
      <c r="T54" s="495"/>
    </row>
    <row r="55" spans="1:20" ht="18.75" customHeight="1" thickBot="1">
      <c r="A55" s="116">
        <f>'TC 66-204 page 1'!A55</f>
      </c>
      <c r="B55" s="117">
        <f>'TC 66-204 page 1'!B55</f>
      </c>
      <c r="C55" s="111">
        <f>'TC 66-204 page 1'!C55</f>
      </c>
      <c r="D55" s="117">
        <f>IF('Gint Worksheet'!M38="","",'Gint Worksheet'!M38)</f>
      </c>
      <c r="E55" s="128">
        <f>IF('Gint Worksheet'!G38="","",'Gint Worksheet'!G38)</f>
      </c>
      <c r="F55" s="493"/>
      <c r="G55" s="492"/>
      <c r="H55" s="119">
        <f t="shared" si="3"/>
      </c>
      <c r="I55" s="492"/>
      <c r="J55" s="493"/>
      <c r="K55" s="500"/>
      <c r="L55" s="493"/>
      <c r="M55" s="500"/>
      <c r="N55" s="493"/>
      <c r="O55" s="493"/>
      <c r="P55" s="493"/>
      <c r="Q55" s="493"/>
      <c r="R55" s="492"/>
      <c r="S55" s="492"/>
      <c r="T55" s="495"/>
    </row>
    <row r="56" spans="1:20" ht="18.75" customHeight="1">
      <c r="A56" s="104"/>
      <c r="B56" s="716" t="s">
        <v>233</v>
      </c>
      <c r="C56" s="741"/>
      <c r="D56" s="107">
        <f aca="true" t="shared" si="4" ref="D56:T56">SUM(D41:D55)</f>
        <v>0</v>
      </c>
      <c r="E56" s="107">
        <f t="shared" si="4"/>
        <v>0</v>
      </c>
      <c r="F56" s="107">
        <f t="shared" si="4"/>
        <v>0</v>
      </c>
      <c r="G56" s="107">
        <f t="shared" si="4"/>
        <v>0</v>
      </c>
      <c r="H56" s="107">
        <f t="shared" si="4"/>
        <v>0</v>
      </c>
      <c r="I56" s="107">
        <f t="shared" si="4"/>
        <v>0</v>
      </c>
      <c r="J56" s="107">
        <f t="shared" si="4"/>
        <v>0</v>
      </c>
      <c r="K56" s="107">
        <f t="shared" si="4"/>
        <v>0</v>
      </c>
      <c r="L56" s="107">
        <f t="shared" si="4"/>
        <v>0</v>
      </c>
      <c r="M56" s="107">
        <f t="shared" si="4"/>
        <v>0</v>
      </c>
      <c r="N56" s="107">
        <f t="shared" si="4"/>
        <v>0</v>
      </c>
      <c r="O56" s="107">
        <f t="shared" si="4"/>
        <v>0</v>
      </c>
      <c r="P56" s="107">
        <f t="shared" si="4"/>
        <v>0</v>
      </c>
      <c r="Q56" s="107">
        <f t="shared" si="4"/>
        <v>0</v>
      </c>
      <c r="R56" s="107">
        <f t="shared" si="4"/>
        <v>0</v>
      </c>
      <c r="S56" s="108">
        <f t="shared" si="4"/>
        <v>0</v>
      </c>
      <c r="T56" s="410">
        <f t="shared" si="4"/>
        <v>0</v>
      </c>
    </row>
    <row r="57" spans="1:20" ht="18.75" customHeight="1">
      <c r="A57" s="89"/>
      <c r="B57" s="718" t="s">
        <v>234</v>
      </c>
      <c r="C57" s="718"/>
      <c r="D57" s="596">
        <f>D144</f>
        <v>0</v>
      </c>
      <c r="E57" s="99">
        <f aca="true" t="shared" si="5" ref="E57:T57">E144</f>
        <v>0</v>
      </c>
      <c r="F57" s="99">
        <f t="shared" si="5"/>
        <v>0</v>
      </c>
      <c r="G57" s="99">
        <f t="shared" si="5"/>
        <v>0</v>
      </c>
      <c r="H57" s="345">
        <f t="shared" si="5"/>
        <v>0</v>
      </c>
      <c r="I57" s="99">
        <f t="shared" si="5"/>
        <v>0</v>
      </c>
      <c r="J57" s="345">
        <f t="shared" si="5"/>
        <v>0</v>
      </c>
      <c r="K57" s="99">
        <f t="shared" si="5"/>
        <v>0</v>
      </c>
      <c r="L57" s="99">
        <f t="shared" si="5"/>
        <v>0</v>
      </c>
      <c r="M57" s="99">
        <f t="shared" si="5"/>
        <v>0</v>
      </c>
      <c r="N57" s="99">
        <f t="shared" si="5"/>
        <v>0</v>
      </c>
      <c r="O57" s="99">
        <f t="shared" si="5"/>
        <v>0</v>
      </c>
      <c r="P57" s="345">
        <f t="shared" si="5"/>
        <v>0</v>
      </c>
      <c r="Q57" s="99">
        <f t="shared" si="5"/>
        <v>0</v>
      </c>
      <c r="R57" s="99">
        <f t="shared" si="5"/>
        <v>0</v>
      </c>
      <c r="S57" s="345">
        <f t="shared" si="5"/>
        <v>0</v>
      </c>
      <c r="T57" s="597">
        <f t="shared" si="5"/>
        <v>0</v>
      </c>
    </row>
    <row r="58" spans="1:20" ht="18.75" customHeight="1" thickBot="1">
      <c r="A58" s="90"/>
      <c r="B58" s="720" t="s">
        <v>235</v>
      </c>
      <c r="C58" s="720"/>
      <c r="D58" s="96"/>
      <c r="E58" s="102"/>
      <c r="F58" s="102"/>
      <c r="G58" s="97"/>
      <c r="H58" s="97"/>
      <c r="I58" s="97"/>
      <c r="J58" s="97"/>
      <c r="K58" s="98"/>
      <c r="L58" s="97"/>
      <c r="M58" s="98"/>
      <c r="N58" s="97"/>
      <c r="O58" s="97"/>
      <c r="P58" s="97"/>
      <c r="Q58" s="97"/>
      <c r="R58" s="97"/>
      <c r="S58" s="97"/>
      <c r="T58" s="595"/>
    </row>
    <row r="59" spans="1:20" ht="12.75" customHeight="1">
      <c r="A59" s="730" t="s">
        <v>356</v>
      </c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3" t="s">
        <v>205</v>
      </c>
      <c r="T59" s="746"/>
    </row>
    <row r="60" spans="1:20" ht="12.75" customHeight="1">
      <c r="A60" s="732" t="s">
        <v>357</v>
      </c>
      <c r="B60" s="732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43" t="s">
        <v>206</v>
      </c>
      <c r="T60" s="744"/>
    </row>
    <row r="61" spans="1:20" ht="12.75" customHeight="1">
      <c r="A61" s="745" t="s">
        <v>353</v>
      </c>
      <c r="B61" s="745"/>
      <c r="C61" s="745"/>
      <c r="D61" s="745"/>
      <c r="E61" s="745"/>
      <c r="F61" s="745"/>
      <c r="G61" s="745"/>
      <c r="H61" s="745"/>
      <c r="I61" s="745"/>
      <c r="J61" s="745"/>
      <c r="K61" s="745"/>
      <c r="L61" s="745"/>
      <c r="M61" s="745"/>
      <c r="N61" s="745"/>
      <c r="O61" s="745"/>
      <c r="P61" s="745"/>
      <c r="Q61" s="745"/>
      <c r="R61" s="745"/>
      <c r="S61" s="745"/>
      <c r="T61" s="745"/>
    </row>
    <row r="62" spans="1:20" ht="12.75" customHeight="1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0" ht="12.75" customHeight="1">
      <c r="A63" s="7"/>
      <c r="B63" s="13"/>
      <c r="C63" s="13"/>
      <c r="D63" s="9"/>
      <c r="E63" s="13"/>
      <c r="F63" s="13"/>
      <c r="G63" s="13"/>
      <c r="H63" s="29"/>
      <c r="I63" s="29"/>
      <c r="J63" s="30"/>
      <c r="K63" s="21"/>
      <c r="L63" s="21"/>
      <c r="M63" s="20"/>
      <c r="N63" s="21"/>
      <c r="O63" s="21"/>
      <c r="P63" s="13"/>
      <c r="Q63" s="34"/>
      <c r="R63" s="34"/>
      <c r="S63" s="10"/>
      <c r="T63" s="13"/>
    </row>
    <row r="64" spans="1:20" ht="14.25" customHeight="1">
      <c r="A64" s="725" t="s">
        <v>236</v>
      </c>
      <c r="B64" s="725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  <c r="S64" s="725"/>
      <c r="T64" s="725"/>
    </row>
    <row r="65" spans="1:20" ht="6.75" customHeight="1">
      <c r="A65" s="7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</row>
    <row r="66" spans="1:20" ht="12.75">
      <c r="A66" s="14"/>
      <c r="B66" s="15" t="s">
        <v>208</v>
      </c>
      <c r="C66" s="722">
        <f>C37</f>
        <v>0</v>
      </c>
      <c r="D66" s="722"/>
      <c r="E66" s="722"/>
      <c r="F66" s="722"/>
      <c r="G66" s="34"/>
      <c r="H66" s="8"/>
      <c r="I66" s="8"/>
      <c r="J66" s="9"/>
      <c r="K66" s="9"/>
      <c r="L66" s="19" t="s">
        <v>213</v>
      </c>
      <c r="M66" s="722">
        <f>M37</f>
        <v>0</v>
      </c>
      <c r="N66" s="722"/>
      <c r="O66" s="722"/>
      <c r="P66" s="31"/>
      <c r="Q66" s="32"/>
      <c r="R66" s="742" t="s">
        <v>646</v>
      </c>
      <c r="S66" s="742"/>
      <c r="T66" s="742"/>
    </row>
    <row r="67" spans="1:20" ht="6.75" customHeight="1" thickBot="1">
      <c r="A67" s="7"/>
      <c r="B67" s="33"/>
      <c r="C67" s="34"/>
      <c r="D67" s="9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</row>
    <row r="68" spans="1:20" ht="17.25" customHeight="1">
      <c r="A68" s="5"/>
      <c r="B68" s="78"/>
      <c r="C68" s="3"/>
      <c r="D68" s="340">
        <v>17</v>
      </c>
      <c r="E68" s="340">
        <v>18</v>
      </c>
      <c r="F68" s="341">
        <v>19</v>
      </c>
      <c r="G68" s="341">
        <v>20</v>
      </c>
      <c r="H68" s="341">
        <v>21</v>
      </c>
      <c r="I68" s="341">
        <v>22</v>
      </c>
      <c r="J68" s="341">
        <v>23</v>
      </c>
      <c r="K68" s="341">
        <v>24</v>
      </c>
      <c r="L68" s="341">
        <v>25</v>
      </c>
      <c r="M68" s="341">
        <v>26</v>
      </c>
      <c r="N68" s="341">
        <v>27</v>
      </c>
      <c r="O68" s="341">
        <v>28</v>
      </c>
      <c r="P68" s="341">
        <v>29</v>
      </c>
      <c r="Q68" s="341">
        <v>30</v>
      </c>
      <c r="R68" s="341">
        <v>31</v>
      </c>
      <c r="S68" s="341">
        <v>32</v>
      </c>
      <c r="T68" s="339">
        <v>33</v>
      </c>
    </row>
    <row r="69" spans="1:20" ht="120.75" customHeight="1">
      <c r="A69" s="6" t="s">
        <v>214</v>
      </c>
      <c r="B69" s="36" t="s">
        <v>215</v>
      </c>
      <c r="C69" s="4" t="s">
        <v>216</v>
      </c>
      <c r="D69" s="103" t="s">
        <v>239</v>
      </c>
      <c r="E69" s="91" t="s">
        <v>222</v>
      </c>
      <c r="F69" s="37" t="s">
        <v>221</v>
      </c>
      <c r="G69" s="77" t="s">
        <v>241</v>
      </c>
      <c r="H69" s="37" t="s">
        <v>374</v>
      </c>
      <c r="I69" s="37" t="s">
        <v>340</v>
      </c>
      <c r="J69" s="37" t="s">
        <v>240</v>
      </c>
      <c r="K69" s="38" t="s">
        <v>242</v>
      </c>
      <c r="L69" s="37" t="s">
        <v>243</v>
      </c>
      <c r="M69" s="37" t="s">
        <v>244</v>
      </c>
      <c r="N69" s="37" t="s">
        <v>245</v>
      </c>
      <c r="O69" s="37" t="s">
        <v>246</v>
      </c>
      <c r="P69" s="37" t="s">
        <v>248</v>
      </c>
      <c r="Q69" s="37" t="s">
        <v>247</v>
      </c>
      <c r="R69" s="37" t="s">
        <v>251</v>
      </c>
      <c r="S69" s="37" t="s">
        <v>249</v>
      </c>
      <c r="T69" s="130" t="s">
        <v>250</v>
      </c>
    </row>
    <row r="70" spans="1:20" ht="18.75" customHeight="1">
      <c r="A70" s="116">
        <f>'TC 66-204 page 1'!A70</f>
      </c>
      <c r="B70" s="117">
        <f>'TC 66-204 page 1'!B70</f>
      </c>
      <c r="C70" s="111">
        <f>'TC 66-204 page 1'!C70</f>
      </c>
      <c r="D70" s="117">
        <f>IF('Gint Worksheet'!M39="","",'Gint Worksheet'!M39)</f>
      </c>
      <c r="E70" s="128">
        <f>IF('Gint Worksheet'!G39="","",'Gint Worksheet'!G39)</f>
      </c>
      <c r="F70" s="493"/>
      <c r="G70" s="492"/>
      <c r="H70" s="119">
        <f>IF(B70="","",1)</f>
      </c>
      <c r="I70" s="492"/>
      <c r="J70" s="493"/>
      <c r="K70" s="500"/>
      <c r="L70" s="493"/>
      <c r="M70" s="500"/>
      <c r="N70" s="493"/>
      <c r="O70" s="493"/>
      <c r="P70" s="493"/>
      <c r="Q70" s="493"/>
      <c r="R70" s="492"/>
      <c r="S70" s="492"/>
      <c r="T70" s="495"/>
    </row>
    <row r="71" spans="1:20" ht="18.75" customHeight="1">
      <c r="A71" s="116">
        <f>'TC 66-204 page 1'!A71</f>
      </c>
      <c r="B71" s="117">
        <f>'TC 66-204 page 1'!B71</f>
      </c>
      <c r="C71" s="111">
        <f>'TC 66-204 page 1'!C71</f>
      </c>
      <c r="D71" s="117">
        <f>IF('Gint Worksheet'!M40="","",'Gint Worksheet'!M40)</f>
      </c>
      <c r="E71" s="128">
        <f>IF('Gint Worksheet'!G40="","",'Gint Worksheet'!G40)</f>
      </c>
      <c r="F71" s="493"/>
      <c r="G71" s="492"/>
      <c r="H71" s="119">
        <f aca="true" t="shared" si="6" ref="H71:H84">IF(B71="","",1)</f>
      </c>
      <c r="I71" s="492"/>
      <c r="J71" s="493"/>
      <c r="K71" s="500"/>
      <c r="L71" s="493"/>
      <c r="M71" s="500"/>
      <c r="N71" s="493"/>
      <c r="O71" s="493"/>
      <c r="P71" s="493"/>
      <c r="Q71" s="493"/>
      <c r="R71" s="492"/>
      <c r="S71" s="492"/>
      <c r="T71" s="495"/>
    </row>
    <row r="72" spans="1:20" ht="18.75" customHeight="1">
      <c r="A72" s="116">
        <f>'TC 66-204 page 1'!A72</f>
      </c>
      <c r="B72" s="117">
        <f>'TC 66-204 page 1'!B72</f>
      </c>
      <c r="C72" s="111">
        <f>'TC 66-204 page 1'!C72</f>
      </c>
      <c r="D72" s="117">
        <f>IF('Gint Worksheet'!M41="","",'Gint Worksheet'!M41)</f>
      </c>
      <c r="E72" s="128">
        <f>IF('Gint Worksheet'!G41="","",'Gint Worksheet'!G41)</f>
      </c>
      <c r="F72" s="493"/>
      <c r="G72" s="492"/>
      <c r="H72" s="119">
        <f t="shared" si="6"/>
      </c>
      <c r="I72" s="492"/>
      <c r="J72" s="493"/>
      <c r="K72" s="500"/>
      <c r="L72" s="493"/>
      <c r="M72" s="500"/>
      <c r="N72" s="493"/>
      <c r="O72" s="493"/>
      <c r="P72" s="493"/>
      <c r="Q72" s="493"/>
      <c r="R72" s="492"/>
      <c r="S72" s="492"/>
      <c r="T72" s="495"/>
    </row>
    <row r="73" spans="1:20" ht="18.75" customHeight="1">
      <c r="A73" s="116">
        <f>'TC 66-204 page 1'!A73</f>
      </c>
      <c r="B73" s="117">
        <f>'TC 66-204 page 1'!B73</f>
      </c>
      <c r="C73" s="111">
        <f>'TC 66-204 page 1'!C73</f>
      </c>
      <c r="D73" s="117">
        <f>IF('Gint Worksheet'!M42="","",'Gint Worksheet'!M42)</f>
      </c>
      <c r="E73" s="128">
        <f>IF('Gint Worksheet'!G42="","",'Gint Worksheet'!G42)</f>
      </c>
      <c r="F73" s="493"/>
      <c r="G73" s="492"/>
      <c r="H73" s="119">
        <f t="shared" si="6"/>
      </c>
      <c r="I73" s="492"/>
      <c r="J73" s="493"/>
      <c r="K73" s="500"/>
      <c r="L73" s="493"/>
      <c r="M73" s="500"/>
      <c r="N73" s="493"/>
      <c r="O73" s="493"/>
      <c r="P73" s="493"/>
      <c r="Q73" s="493"/>
      <c r="R73" s="492"/>
      <c r="S73" s="492"/>
      <c r="T73" s="495"/>
    </row>
    <row r="74" spans="1:20" ht="18.75" customHeight="1">
      <c r="A74" s="116">
        <f>'TC 66-204 page 1'!A74</f>
      </c>
      <c r="B74" s="117">
        <f>'TC 66-204 page 1'!B74</f>
      </c>
      <c r="C74" s="111">
        <f>'TC 66-204 page 1'!C74</f>
      </c>
      <c r="D74" s="117">
        <f>IF('Gint Worksheet'!M43="","",'Gint Worksheet'!M43)</f>
      </c>
      <c r="E74" s="128">
        <f>IF('Gint Worksheet'!G43="","",'Gint Worksheet'!G43)</f>
      </c>
      <c r="F74" s="493"/>
      <c r="G74" s="492"/>
      <c r="H74" s="119">
        <f t="shared" si="6"/>
      </c>
      <c r="I74" s="492"/>
      <c r="J74" s="493"/>
      <c r="K74" s="500"/>
      <c r="L74" s="493"/>
      <c r="M74" s="500"/>
      <c r="N74" s="493"/>
      <c r="O74" s="493"/>
      <c r="P74" s="493"/>
      <c r="Q74" s="493"/>
      <c r="R74" s="492"/>
      <c r="S74" s="492"/>
      <c r="T74" s="495"/>
    </row>
    <row r="75" spans="1:20" ht="18.75" customHeight="1">
      <c r="A75" s="116">
        <f>'TC 66-204 page 1'!A75</f>
      </c>
      <c r="B75" s="117">
        <f>'TC 66-204 page 1'!B75</f>
      </c>
      <c r="C75" s="111">
        <f>'TC 66-204 page 1'!C75</f>
      </c>
      <c r="D75" s="117">
        <f>IF('Gint Worksheet'!M44="","",'Gint Worksheet'!M44)</f>
      </c>
      <c r="E75" s="128">
        <f>IF('Gint Worksheet'!G44="","",'Gint Worksheet'!G44)</f>
      </c>
      <c r="F75" s="493"/>
      <c r="G75" s="492"/>
      <c r="H75" s="119">
        <f t="shared" si="6"/>
      </c>
      <c r="I75" s="492"/>
      <c r="J75" s="493"/>
      <c r="K75" s="500"/>
      <c r="L75" s="493"/>
      <c r="M75" s="500"/>
      <c r="N75" s="493"/>
      <c r="O75" s="493"/>
      <c r="P75" s="493"/>
      <c r="Q75" s="493"/>
      <c r="R75" s="492"/>
      <c r="S75" s="492"/>
      <c r="T75" s="495"/>
    </row>
    <row r="76" spans="1:20" ht="18.75" customHeight="1">
      <c r="A76" s="116">
        <f>'TC 66-204 page 1'!A76</f>
      </c>
      <c r="B76" s="117">
        <f>'TC 66-204 page 1'!B76</f>
      </c>
      <c r="C76" s="111">
        <f>'TC 66-204 page 1'!C76</f>
      </c>
      <c r="D76" s="117">
        <f>IF('Gint Worksheet'!M45="","",'Gint Worksheet'!M45)</f>
      </c>
      <c r="E76" s="128">
        <f>IF('Gint Worksheet'!G45="","",'Gint Worksheet'!G45)</f>
      </c>
      <c r="F76" s="493"/>
      <c r="G76" s="492"/>
      <c r="H76" s="119">
        <f t="shared" si="6"/>
      </c>
      <c r="I76" s="492"/>
      <c r="J76" s="493"/>
      <c r="K76" s="500"/>
      <c r="L76" s="493"/>
      <c r="M76" s="500"/>
      <c r="N76" s="493"/>
      <c r="O76" s="493"/>
      <c r="P76" s="493"/>
      <c r="Q76" s="493"/>
      <c r="R76" s="492"/>
      <c r="S76" s="492"/>
      <c r="T76" s="495"/>
    </row>
    <row r="77" spans="1:20" ht="18.75" customHeight="1">
      <c r="A77" s="490">
        <f>'TC 66-204 page 1'!A77</f>
      </c>
      <c r="B77" s="117">
        <f>'TC 66-204 page 1'!B77</f>
      </c>
      <c r="C77" s="111">
        <f>'TC 66-204 page 1'!C77</f>
      </c>
      <c r="D77" s="117">
        <f>IF('Gint Worksheet'!M46="","",'Gint Worksheet'!M46)</f>
      </c>
      <c r="E77" s="128">
        <f>IF('Gint Worksheet'!G46="","",'Gint Worksheet'!G46)</f>
      </c>
      <c r="F77" s="493"/>
      <c r="G77" s="492"/>
      <c r="H77" s="119">
        <f t="shared" si="6"/>
      </c>
      <c r="I77" s="492"/>
      <c r="J77" s="493"/>
      <c r="K77" s="500"/>
      <c r="L77" s="493"/>
      <c r="M77" s="500"/>
      <c r="N77" s="493"/>
      <c r="O77" s="493"/>
      <c r="P77" s="493"/>
      <c r="Q77" s="493"/>
      <c r="R77" s="492"/>
      <c r="S77" s="492"/>
      <c r="T77" s="495"/>
    </row>
    <row r="78" spans="1:20" ht="18.75" customHeight="1">
      <c r="A78" s="116">
        <f>'TC 66-204 page 1'!A78</f>
      </c>
      <c r="B78" s="117">
        <f>'TC 66-204 page 1'!B78</f>
      </c>
      <c r="C78" s="111">
        <f>'TC 66-204 page 1'!C78</f>
      </c>
      <c r="D78" s="117">
        <f>IF('Gint Worksheet'!M47="","",'Gint Worksheet'!M47)</f>
      </c>
      <c r="E78" s="128">
        <f>IF('Gint Worksheet'!G47="","",'Gint Worksheet'!G47)</f>
      </c>
      <c r="F78" s="493"/>
      <c r="G78" s="492"/>
      <c r="H78" s="119">
        <f t="shared" si="6"/>
      </c>
      <c r="I78" s="492"/>
      <c r="J78" s="493"/>
      <c r="K78" s="500"/>
      <c r="L78" s="493"/>
      <c r="M78" s="500"/>
      <c r="N78" s="493"/>
      <c r="O78" s="493"/>
      <c r="P78" s="493"/>
      <c r="Q78" s="493"/>
      <c r="R78" s="492"/>
      <c r="S78" s="492"/>
      <c r="T78" s="495"/>
    </row>
    <row r="79" spans="1:20" ht="18.75" customHeight="1">
      <c r="A79" s="116">
        <f>'TC 66-204 page 1'!A79</f>
      </c>
      <c r="B79" s="117">
        <f>'TC 66-204 page 1'!B79</f>
      </c>
      <c r="C79" s="111">
        <f>'TC 66-204 page 1'!C79</f>
      </c>
      <c r="D79" s="117">
        <f>IF('Gint Worksheet'!M48="","",'Gint Worksheet'!M48)</f>
      </c>
      <c r="E79" s="128">
        <f>IF('Gint Worksheet'!G48="","",'Gint Worksheet'!G48)</f>
      </c>
      <c r="F79" s="493"/>
      <c r="G79" s="492"/>
      <c r="H79" s="119">
        <f t="shared" si="6"/>
      </c>
      <c r="I79" s="492"/>
      <c r="J79" s="493"/>
      <c r="K79" s="500"/>
      <c r="L79" s="493"/>
      <c r="M79" s="500"/>
      <c r="N79" s="493"/>
      <c r="O79" s="493"/>
      <c r="P79" s="493"/>
      <c r="Q79" s="493"/>
      <c r="R79" s="492"/>
      <c r="S79" s="492"/>
      <c r="T79" s="495"/>
    </row>
    <row r="80" spans="1:20" ht="18.75" customHeight="1">
      <c r="A80" s="116">
        <f>'TC 66-204 page 1'!A80</f>
      </c>
      <c r="B80" s="117">
        <f>'TC 66-204 page 1'!B80</f>
      </c>
      <c r="C80" s="111">
        <f>'TC 66-204 page 1'!C80</f>
      </c>
      <c r="D80" s="117">
        <f>IF('Gint Worksheet'!M49="","",'Gint Worksheet'!M49)</f>
      </c>
      <c r="E80" s="128">
        <f>IF('Gint Worksheet'!G49="","",'Gint Worksheet'!G49)</f>
      </c>
      <c r="F80" s="493"/>
      <c r="G80" s="492"/>
      <c r="H80" s="119">
        <f t="shared" si="6"/>
      </c>
      <c r="I80" s="492"/>
      <c r="J80" s="493"/>
      <c r="K80" s="500"/>
      <c r="L80" s="493"/>
      <c r="M80" s="500"/>
      <c r="N80" s="493"/>
      <c r="O80" s="493"/>
      <c r="P80" s="493"/>
      <c r="Q80" s="493"/>
      <c r="R80" s="492"/>
      <c r="S80" s="492"/>
      <c r="T80" s="495"/>
    </row>
    <row r="81" spans="1:20" ht="18.75" customHeight="1">
      <c r="A81" s="116">
        <f>'TC 66-204 page 1'!A81</f>
      </c>
      <c r="B81" s="117">
        <f>'TC 66-204 page 1'!B81</f>
      </c>
      <c r="C81" s="111">
        <f>'TC 66-204 page 1'!C81</f>
      </c>
      <c r="D81" s="117">
        <f>IF('Gint Worksheet'!M50="","",'Gint Worksheet'!M50)</f>
      </c>
      <c r="E81" s="128">
        <f>IF('Gint Worksheet'!G50="","",'Gint Worksheet'!G50)</f>
      </c>
      <c r="F81" s="493"/>
      <c r="G81" s="492"/>
      <c r="H81" s="119">
        <f t="shared" si="6"/>
      </c>
      <c r="I81" s="492"/>
      <c r="J81" s="493"/>
      <c r="K81" s="500"/>
      <c r="L81" s="493"/>
      <c r="M81" s="500"/>
      <c r="N81" s="493"/>
      <c r="O81" s="493"/>
      <c r="P81" s="493"/>
      <c r="Q81" s="493"/>
      <c r="R81" s="492"/>
      <c r="S81" s="492"/>
      <c r="T81" s="495"/>
    </row>
    <row r="82" spans="1:20" ht="18.75" customHeight="1">
      <c r="A82" s="116">
        <f>'TC 66-204 page 1'!A82</f>
      </c>
      <c r="B82" s="117">
        <f>'TC 66-204 page 1'!B82</f>
      </c>
      <c r="C82" s="111">
        <f>'TC 66-204 page 1'!C82</f>
      </c>
      <c r="D82" s="117">
        <f>IF('Gint Worksheet'!M51="","",'Gint Worksheet'!M51)</f>
      </c>
      <c r="E82" s="128">
        <f>IF('Gint Worksheet'!G51="","",'Gint Worksheet'!G51)</f>
      </c>
      <c r="F82" s="493"/>
      <c r="G82" s="492"/>
      <c r="H82" s="119">
        <f t="shared" si="6"/>
      </c>
      <c r="I82" s="492"/>
      <c r="J82" s="493"/>
      <c r="K82" s="500"/>
      <c r="L82" s="493"/>
      <c r="M82" s="500"/>
      <c r="N82" s="493"/>
      <c r="O82" s="493"/>
      <c r="P82" s="493"/>
      <c r="Q82" s="493"/>
      <c r="R82" s="492"/>
      <c r="S82" s="492"/>
      <c r="T82" s="495"/>
    </row>
    <row r="83" spans="1:20" ht="18.75" customHeight="1">
      <c r="A83" s="116">
        <f>'TC 66-204 page 1'!A83</f>
      </c>
      <c r="B83" s="117">
        <f>'TC 66-204 page 1'!B83</f>
      </c>
      <c r="C83" s="111">
        <f>'TC 66-204 page 1'!C83</f>
      </c>
      <c r="D83" s="117">
        <f>IF('Gint Worksheet'!M52="","",'Gint Worksheet'!M52)</f>
      </c>
      <c r="E83" s="128">
        <f>IF('Gint Worksheet'!G52="","",'Gint Worksheet'!G52)</f>
      </c>
      <c r="F83" s="493"/>
      <c r="G83" s="492"/>
      <c r="H83" s="119">
        <f t="shared" si="6"/>
      </c>
      <c r="I83" s="492"/>
      <c r="J83" s="493"/>
      <c r="K83" s="500"/>
      <c r="L83" s="493"/>
      <c r="M83" s="500"/>
      <c r="N83" s="493"/>
      <c r="O83" s="493"/>
      <c r="P83" s="493"/>
      <c r="Q83" s="493"/>
      <c r="R83" s="492"/>
      <c r="S83" s="492"/>
      <c r="T83" s="495"/>
    </row>
    <row r="84" spans="1:20" ht="18.75" customHeight="1" thickBot="1">
      <c r="A84" s="116">
        <f>'TC 66-204 page 1'!A84</f>
      </c>
      <c r="B84" s="117">
        <f>'TC 66-204 page 1'!B84</f>
      </c>
      <c r="C84" s="111">
        <f>'TC 66-204 page 1'!C84</f>
      </c>
      <c r="D84" s="117">
        <f>IF('Gint Worksheet'!M53="","",'Gint Worksheet'!M53)</f>
      </c>
      <c r="E84" s="128">
        <f>IF('Gint Worksheet'!G53="","",'Gint Worksheet'!G53)</f>
      </c>
      <c r="F84" s="493"/>
      <c r="G84" s="492"/>
      <c r="H84" s="119">
        <f t="shared" si="6"/>
      </c>
      <c r="I84" s="492"/>
      <c r="J84" s="493"/>
      <c r="K84" s="500"/>
      <c r="L84" s="493"/>
      <c r="M84" s="500"/>
      <c r="N84" s="493"/>
      <c r="O84" s="493"/>
      <c r="P84" s="493"/>
      <c r="Q84" s="493"/>
      <c r="R84" s="492"/>
      <c r="S84" s="492"/>
      <c r="T84" s="495"/>
    </row>
    <row r="85" spans="1:20" ht="18.75" customHeight="1">
      <c r="A85" s="104"/>
      <c r="B85" s="716" t="s">
        <v>233</v>
      </c>
      <c r="C85" s="741"/>
      <c r="D85" s="585">
        <f aca="true" t="shared" si="7" ref="D85:T85">SUM(D70:D84)</f>
        <v>0</v>
      </c>
      <c r="E85" s="585">
        <f t="shared" si="7"/>
        <v>0</v>
      </c>
      <c r="F85" s="585">
        <f t="shared" si="7"/>
        <v>0</v>
      </c>
      <c r="G85" s="585">
        <f t="shared" si="7"/>
        <v>0</v>
      </c>
      <c r="H85" s="585">
        <f t="shared" si="7"/>
        <v>0</v>
      </c>
      <c r="I85" s="585">
        <f t="shared" si="7"/>
        <v>0</v>
      </c>
      <c r="J85" s="585">
        <f t="shared" si="7"/>
        <v>0</v>
      </c>
      <c r="K85" s="585">
        <f t="shared" si="7"/>
        <v>0</v>
      </c>
      <c r="L85" s="585">
        <f t="shared" si="7"/>
        <v>0</v>
      </c>
      <c r="M85" s="585">
        <f t="shared" si="7"/>
        <v>0</v>
      </c>
      <c r="N85" s="585">
        <f t="shared" si="7"/>
        <v>0</v>
      </c>
      <c r="O85" s="585">
        <f t="shared" si="7"/>
        <v>0</v>
      </c>
      <c r="P85" s="585">
        <f t="shared" si="7"/>
        <v>0</v>
      </c>
      <c r="Q85" s="585">
        <f t="shared" si="7"/>
        <v>0</v>
      </c>
      <c r="R85" s="585">
        <f t="shared" si="7"/>
        <v>0</v>
      </c>
      <c r="S85" s="120">
        <f t="shared" si="7"/>
        <v>0</v>
      </c>
      <c r="T85" s="408">
        <f t="shared" si="7"/>
        <v>0</v>
      </c>
    </row>
    <row r="86" spans="1:20" ht="18.75" customHeight="1">
      <c r="A86" s="89"/>
      <c r="B86" s="718" t="s">
        <v>234</v>
      </c>
      <c r="C86" s="718"/>
      <c r="D86" s="586">
        <f>D144</f>
        <v>0</v>
      </c>
      <c r="E86" s="126">
        <f aca="true" t="shared" si="8" ref="E86:T86">E144</f>
        <v>0</v>
      </c>
      <c r="F86" s="126">
        <f t="shared" si="8"/>
        <v>0</v>
      </c>
      <c r="G86" s="126">
        <f t="shared" si="8"/>
        <v>0</v>
      </c>
      <c r="H86" s="584">
        <f t="shared" si="8"/>
        <v>0</v>
      </c>
      <c r="I86" s="126">
        <f t="shared" si="8"/>
        <v>0</v>
      </c>
      <c r="J86" s="584">
        <f t="shared" si="8"/>
        <v>0</v>
      </c>
      <c r="K86" s="126">
        <f t="shared" si="8"/>
        <v>0</v>
      </c>
      <c r="L86" s="126">
        <f t="shared" si="8"/>
        <v>0</v>
      </c>
      <c r="M86" s="126">
        <f t="shared" si="8"/>
        <v>0</v>
      </c>
      <c r="N86" s="126">
        <f t="shared" si="8"/>
        <v>0</v>
      </c>
      <c r="O86" s="126">
        <f t="shared" si="8"/>
        <v>0</v>
      </c>
      <c r="P86" s="584">
        <f t="shared" si="8"/>
        <v>0</v>
      </c>
      <c r="Q86" s="126">
        <f t="shared" si="8"/>
        <v>0</v>
      </c>
      <c r="R86" s="126">
        <f t="shared" si="8"/>
        <v>0</v>
      </c>
      <c r="S86" s="584">
        <f t="shared" si="8"/>
        <v>0</v>
      </c>
      <c r="T86" s="342">
        <f t="shared" si="8"/>
        <v>0</v>
      </c>
    </row>
    <row r="87" spans="1:20" ht="18.75" customHeight="1" thickBot="1">
      <c r="A87" s="90"/>
      <c r="B87" s="720" t="s">
        <v>235</v>
      </c>
      <c r="C87" s="720"/>
      <c r="D87" s="343"/>
      <c r="E87" s="122"/>
      <c r="F87" s="122"/>
      <c r="G87" s="123"/>
      <c r="H87" s="123"/>
      <c r="I87" s="123"/>
      <c r="J87" s="123"/>
      <c r="K87" s="129"/>
      <c r="L87" s="123"/>
      <c r="M87" s="129"/>
      <c r="N87" s="123"/>
      <c r="O87" s="123"/>
      <c r="P87" s="123"/>
      <c r="Q87" s="123"/>
      <c r="R87" s="123"/>
      <c r="S87" s="123"/>
      <c r="T87" s="124"/>
    </row>
    <row r="88" spans="1:20" ht="12.75" customHeight="1">
      <c r="A88" s="730" t="s">
        <v>356</v>
      </c>
      <c r="B88" s="730"/>
      <c r="C88" s="730"/>
      <c r="D88" s="730"/>
      <c r="E88" s="730"/>
      <c r="F88" s="730"/>
      <c r="G88" s="730"/>
      <c r="H88" s="730"/>
      <c r="I88" s="730"/>
      <c r="J88" s="730"/>
      <c r="K88" s="730"/>
      <c r="L88" s="730"/>
      <c r="M88" s="730"/>
      <c r="N88" s="730"/>
      <c r="O88" s="730"/>
      <c r="P88" s="730"/>
      <c r="Q88" s="730"/>
      <c r="R88" s="730"/>
      <c r="S88" s="733" t="s">
        <v>205</v>
      </c>
      <c r="T88" s="746"/>
    </row>
    <row r="89" spans="1:20" ht="12.75" customHeight="1">
      <c r="A89" s="732" t="s">
        <v>357</v>
      </c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732"/>
      <c r="M89" s="732"/>
      <c r="N89" s="732"/>
      <c r="O89" s="732"/>
      <c r="P89" s="732"/>
      <c r="Q89" s="732"/>
      <c r="R89" s="732"/>
      <c r="S89" s="743" t="s">
        <v>206</v>
      </c>
      <c r="T89" s="744"/>
    </row>
    <row r="90" spans="1:20" ht="12.75" customHeight="1">
      <c r="A90" s="745" t="s">
        <v>353</v>
      </c>
      <c r="B90" s="745"/>
      <c r="C90" s="745"/>
      <c r="D90" s="745"/>
      <c r="E90" s="745"/>
      <c r="F90" s="745"/>
      <c r="G90" s="745"/>
      <c r="H90" s="745"/>
      <c r="I90" s="745"/>
      <c r="J90" s="745"/>
      <c r="K90" s="745"/>
      <c r="L90" s="745"/>
      <c r="M90" s="745"/>
      <c r="N90" s="745"/>
      <c r="O90" s="745"/>
      <c r="P90" s="745"/>
      <c r="Q90" s="745"/>
      <c r="R90" s="745"/>
      <c r="S90" s="745"/>
      <c r="T90" s="745"/>
    </row>
    <row r="91" spans="1:20" ht="12.75" customHeight="1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</row>
    <row r="92" spans="1:20" ht="12.75" customHeight="1">
      <c r="A92" s="7"/>
      <c r="B92" s="13"/>
      <c r="C92" s="13"/>
      <c r="D92" s="9"/>
      <c r="E92" s="13"/>
      <c r="F92" s="13"/>
      <c r="G92" s="13"/>
      <c r="H92" s="29"/>
      <c r="I92" s="29"/>
      <c r="J92" s="30"/>
      <c r="K92" s="21"/>
      <c r="L92" s="21"/>
      <c r="M92" s="20"/>
      <c r="N92" s="21"/>
      <c r="O92" s="21"/>
      <c r="P92" s="13"/>
      <c r="Q92" s="34"/>
      <c r="R92" s="34"/>
      <c r="S92" s="10"/>
      <c r="T92" s="13"/>
    </row>
    <row r="93" spans="1:20" ht="14.25" customHeight="1">
      <c r="A93" s="725" t="s">
        <v>236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</row>
    <row r="94" spans="1:20" ht="6.75" customHeight="1">
      <c r="A94" s="7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</row>
    <row r="95" spans="1:20" ht="12.75" customHeight="1">
      <c r="A95" s="14"/>
      <c r="B95" s="15" t="s">
        <v>208</v>
      </c>
      <c r="C95" s="722">
        <f>C66</f>
        <v>0</v>
      </c>
      <c r="D95" s="722"/>
      <c r="E95" s="722"/>
      <c r="F95" s="722"/>
      <c r="G95" s="34"/>
      <c r="H95" s="8"/>
      <c r="I95" s="8"/>
      <c r="J95" s="9"/>
      <c r="K95" s="9"/>
      <c r="L95" s="19" t="s">
        <v>213</v>
      </c>
      <c r="M95" s="722">
        <f>M66</f>
        <v>0</v>
      </c>
      <c r="N95" s="722"/>
      <c r="O95" s="722"/>
      <c r="P95" s="31"/>
      <c r="Q95" s="32"/>
      <c r="R95" s="742" t="s">
        <v>695</v>
      </c>
      <c r="S95" s="742"/>
      <c r="T95" s="742"/>
    </row>
    <row r="96" spans="1:20" ht="6.75" customHeight="1" thickBot="1">
      <c r="A96" s="7"/>
      <c r="B96" s="33"/>
      <c r="C96" s="34"/>
      <c r="D96" s="9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</row>
    <row r="97" spans="1:20" ht="17.25" customHeight="1">
      <c r="A97" s="5"/>
      <c r="B97" s="78"/>
      <c r="C97" s="3"/>
      <c r="D97" s="340">
        <v>17</v>
      </c>
      <c r="E97" s="340">
        <v>18</v>
      </c>
      <c r="F97" s="341">
        <v>19</v>
      </c>
      <c r="G97" s="341">
        <v>20</v>
      </c>
      <c r="H97" s="341">
        <v>21</v>
      </c>
      <c r="I97" s="341">
        <v>22</v>
      </c>
      <c r="J97" s="341">
        <v>23</v>
      </c>
      <c r="K97" s="341">
        <v>24</v>
      </c>
      <c r="L97" s="341">
        <v>25</v>
      </c>
      <c r="M97" s="341">
        <v>26</v>
      </c>
      <c r="N97" s="341">
        <v>27</v>
      </c>
      <c r="O97" s="341">
        <v>28</v>
      </c>
      <c r="P97" s="341">
        <v>29</v>
      </c>
      <c r="Q97" s="341">
        <v>30</v>
      </c>
      <c r="R97" s="341">
        <v>31</v>
      </c>
      <c r="S97" s="341">
        <v>32</v>
      </c>
      <c r="T97" s="339">
        <v>33</v>
      </c>
    </row>
    <row r="98" spans="1:20" ht="120.75" customHeight="1">
      <c r="A98" s="6" t="s">
        <v>214</v>
      </c>
      <c r="B98" s="36" t="s">
        <v>215</v>
      </c>
      <c r="C98" s="4" t="s">
        <v>216</v>
      </c>
      <c r="D98" s="103" t="s">
        <v>239</v>
      </c>
      <c r="E98" s="91" t="s">
        <v>222</v>
      </c>
      <c r="F98" s="37" t="s">
        <v>221</v>
      </c>
      <c r="G98" s="77" t="s">
        <v>241</v>
      </c>
      <c r="H98" s="37" t="s">
        <v>374</v>
      </c>
      <c r="I98" s="37" t="s">
        <v>340</v>
      </c>
      <c r="J98" s="37" t="s">
        <v>240</v>
      </c>
      <c r="K98" s="38" t="s">
        <v>242</v>
      </c>
      <c r="L98" s="37" t="s">
        <v>243</v>
      </c>
      <c r="M98" s="37" t="s">
        <v>244</v>
      </c>
      <c r="N98" s="37" t="s">
        <v>245</v>
      </c>
      <c r="O98" s="37" t="s">
        <v>246</v>
      </c>
      <c r="P98" s="37" t="s">
        <v>248</v>
      </c>
      <c r="Q98" s="37" t="s">
        <v>247</v>
      </c>
      <c r="R98" s="37" t="s">
        <v>251</v>
      </c>
      <c r="S98" s="37" t="s">
        <v>249</v>
      </c>
      <c r="T98" s="130" t="s">
        <v>250</v>
      </c>
    </row>
    <row r="99" spans="1:20" ht="18.75" customHeight="1">
      <c r="A99" s="116">
        <f>'TC 66-204 page 1'!A99</f>
      </c>
      <c r="B99" s="117">
        <f>'TC 66-204 page 1'!B99</f>
      </c>
      <c r="C99" s="111">
        <f>'TC 66-204 page 1'!C99</f>
      </c>
      <c r="D99" s="117">
        <f>IF('Gint Worksheet'!M54="","",'Gint Worksheet'!M54)</f>
      </c>
      <c r="E99" s="128">
        <f>IF('Gint Worksheet'!G54="","",'Gint Worksheet'!G54)</f>
      </c>
      <c r="F99" s="493"/>
      <c r="G99" s="492"/>
      <c r="H99" s="119">
        <f>IF(B99="","",1)</f>
      </c>
      <c r="I99" s="492"/>
      <c r="J99" s="493"/>
      <c r="K99" s="500"/>
      <c r="L99" s="493"/>
      <c r="M99" s="500"/>
      <c r="N99" s="493"/>
      <c r="O99" s="493"/>
      <c r="P99" s="493"/>
      <c r="Q99" s="493"/>
      <c r="R99" s="492"/>
      <c r="S99" s="492"/>
      <c r="T99" s="495"/>
    </row>
    <row r="100" spans="1:20" ht="18.75" customHeight="1">
      <c r="A100" s="116">
        <f>'TC 66-204 page 1'!A100</f>
      </c>
      <c r="B100" s="117">
        <f>'TC 66-204 page 1'!B100</f>
      </c>
      <c r="C100" s="111">
        <f>'TC 66-204 page 1'!C100</f>
      </c>
      <c r="D100" s="117">
        <f>IF('Gint Worksheet'!M55="","",'Gint Worksheet'!M55)</f>
      </c>
      <c r="E100" s="128">
        <f>IF('Gint Worksheet'!G55="","",'Gint Worksheet'!G55)</f>
      </c>
      <c r="F100" s="493"/>
      <c r="G100" s="492"/>
      <c r="H100" s="119">
        <f aca="true" t="shared" si="9" ref="H100:H113">IF(B100="","",1)</f>
      </c>
      <c r="I100" s="492"/>
      <c r="J100" s="493"/>
      <c r="K100" s="500"/>
      <c r="L100" s="493"/>
      <c r="M100" s="500"/>
      <c r="N100" s="493"/>
      <c r="O100" s="493"/>
      <c r="P100" s="493"/>
      <c r="Q100" s="493"/>
      <c r="R100" s="492"/>
      <c r="S100" s="492"/>
      <c r="T100" s="495"/>
    </row>
    <row r="101" spans="1:20" ht="18.75" customHeight="1">
      <c r="A101" s="116">
        <f>'TC 66-204 page 1'!A101</f>
      </c>
      <c r="B101" s="117">
        <f>'TC 66-204 page 1'!B101</f>
      </c>
      <c r="C101" s="111">
        <f>'TC 66-204 page 1'!C101</f>
      </c>
      <c r="D101" s="117">
        <f>IF('Gint Worksheet'!M56="","",'Gint Worksheet'!M56)</f>
      </c>
      <c r="E101" s="128">
        <f>IF('Gint Worksheet'!G56="","",'Gint Worksheet'!G56)</f>
      </c>
      <c r="F101" s="493"/>
      <c r="G101" s="492"/>
      <c r="H101" s="119">
        <f t="shared" si="9"/>
      </c>
      <c r="I101" s="492"/>
      <c r="J101" s="493"/>
      <c r="K101" s="500"/>
      <c r="L101" s="493"/>
      <c r="M101" s="500"/>
      <c r="N101" s="493"/>
      <c r="O101" s="493"/>
      <c r="P101" s="493"/>
      <c r="Q101" s="493"/>
      <c r="R101" s="492"/>
      <c r="S101" s="492"/>
      <c r="T101" s="495"/>
    </row>
    <row r="102" spans="1:20" ht="18.75" customHeight="1">
      <c r="A102" s="116">
        <f>'TC 66-204 page 1'!A102</f>
      </c>
      <c r="B102" s="117">
        <f>'TC 66-204 page 1'!B102</f>
      </c>
      <c r="C102" s="111">
        <f>'TC 66-204 page 1'!C102</f>
      </c>
      <c r="D102" s="117">
        <f>IF('Gint Worksheet'!M57="","",'Gint Worksheet'!M57)</f>
      </c>
      <c r="E102" s="128">
        <f>IF('Gint Worksheet'!G57="","",'Gint Worksheet'!G57)</f>
      </c>
      <c r="F102" s="493"/>
      <c r="G102" s="492"/>
      <c r="H102" s="119">
        <f t="shared" si="9"/>
      </c>
      <c r="I102" s="492"/>
      <c r="J102" s="493"/>
      <c r="K102" s="500"/>
      <c r="L102" s="493"/>
      <c r="M102" s="500"/>
      <c r="N102" s="493"/>
      <c r="O102" s="493"/>
      <c r="P102" s="493"/>
      <c r="Q102" s="493"/>
      <c r="R102" s="492"/>
      <c r="S102" s="492"/>
      <c r="T102" s="495"/>
    </row>
    <row r="103" spans="1:20" ht="18.75" customHeight="1">
      <c r="A103" s="116">
        <f>'TC 66-204 page 1'!A103</f>
      </c>
      <c r="B103" s="117">
        <f>'TC 66-204 page 1'!B103</f>
      </c>
      <c r="C103" s="111">
        <f>'TC 66-204 page 1'!C103</f>
      </c>
      <c r="D103" s="117">
        <f>IF('Gint Worksheet'!M58="","",'Gint Worksheet'!M58)</f>
      </c>
      <c r="E103" s="128">
        <f>IF('Gint Worksheet'!G58="","",'Gint Worksheet'!G58)</f>
      </c>
      <c r="F103" s="493"/>
      <c r="G103" s="492"/>
      <c r="H103" s="119">
        <f t="shared" si="9"/>
      </c>
      <c r="I103" s="492"/>
      <c r="J103" s="493"/>
      <c r="K103" s="500"/>
      <c r="L103" s="493"/>
      <c r="M103" s="500"/>
      <c r="N103" s="493"/>
      <c r="O103" s="493"/>
      <c r="P103" s="493"/>
      <c r="Q103" s="493"/>
      <c r="R103" s="492"/>
      <c r="S103" s="492"/>
      <c r="T103" s="495"/>
    </row>
    <row r="104" spans="1:20" ht="18.75" customHeight="1">
      <c r="A104" s="116">
        <f>'TC 66-204 page 1'!A104</f>
      </c>
      <c r="B104" s="117">
        <f>'TC 66-204 page 1'!B104</f>
      </c>
      <c r="C104" s="111">
        <f>'TC 66-204 page 1'!C104</f>
      </c>
      <c r="D104" s="117">
        <f>IF('Gint Worksheet'!M59="","",'Gint Worksheet'!M59)</f>
      </c>
      <c r="E104" s="128">
        <f>IF('Gint Worksheet'!G59="","",'Gint Worksheet'!G59)</f>
      </c>
      <c r="F104" s="493"/>
      <c r="G104" s="492"/>
      <c r="H104" s="119">
        <f t="shared" si="9"/>
      </c>
      <c r="I104" s="492"/>
      <c r="J104" s="493"/>
      <c r="K104" s="500"/>
      <c r="L104" s="493"/>
      <c r="M104" s="500"/>
      <c r="N104" s="493"/>
      <c r="O104" s="493"/>
      <c r="P104" s="493"/>
      <c r="Q104" s="493"/>
      <c r="R104" s="492"/>
      <c r="S104" s="492"/>
      <c r="T104" s="495"/>
    </row>
    <row r="105" spans="1:20" ht="18.75" customHeight="1">
      <c r="A105" s="116">
        <f>'TC 66-204 page 1'!A105</f>
      </c>
      <c r="B105" s="117">
        <f>'TC 66-204 page 1'!B105</f>
      </c>
      <c r="C105" s="111">
        <f>'TC 66-204 page 1'!C105</f>
      </c>
      <c r="D105" s="117">
        <f>IF('Gint Worksheet'!M60="","",'Gint Worksheet'!M60)</f>
      </c>
      <c r="E105" s="128">
        <f>IF('Gint Worksheet'!G60="","",'Gint Worksheet'!G60)</f>
      </c>
      <c r="F105" s="493"/>
      <c r="G105" s="492"/>
      <c r="H105" s="119">
        <f t="shared" si="9"/>
      </c>
      <c r="I105" s="492"/>
      <c r="J105" s="493"/>
      <c r="K105" s="500"/>
      <c r="L105" s="493"/>
      <c r="M105" s="500"/>
      <c r="N105" s="493"/>
      <c r="O105" s="493"/>
      <c r="P105" s="493"/>
      <c r="Q105" s="493"/>
      <c r="R105" s="492"/>
      <c r="S105" s="492"/>
      <c r="T105" s="495"/>
    </row>
    <row r="106" spans="1:20" ht="18.75" customHeight="1">
      <c r="A106" s="116">
        <f>'TC 66-204 page 1'!A106</f>
      </c>
      <c r="B106" s="117">
        <f>'TC 66-204 page 1'!B106</f>
      </c>
      <c r="C106" s="111">
        <f>'TC 66-204 page 1'!C106</f>
      </c>
      <c r="D106" s="117">
        <f>IF('Gint Worksheet'!M61="","",'Gint Worksheet'!M61)</f>
      </c>
      <c r="E106" s="128">
        <f>IF('Gint Worksheet'!G61="","",'Gint Worksheet'!G61)</f>
      </c>
      <c r="F106" s="493"/>
      <c r="G106" s="492"/>
      <c r="H106" s="119">
        <f t="shared" si="9"/>
      </c>
      <c r="I106" s="492"/>
      <c r="J106" s="493"/>
      <c r="K106" s="500"/>
      <c r="L106" s="493"/>
      <c r="M106" s="500"/>
      <c r="N106" s="493"/>
      <c r="O106" s="493"/>
      <c r="P106" s="493"/>
      <c r="Q106" s="493"/>
      <c r="R106" s="492"/>
      <c r="S106" s="492"/>
      <c r="T106" s="495"/>
    </row>
    <row r="107" spans="1:20" ht="18.75" customHeight="1">
      <c r="A107" s="116">
        <f>'TC 66-204 page 1'!A107</f>
      </c>
      <c r="B107" s="117">
        <f>'TC 66-204 page 1'!B107</f>
      </c>
      <c r="C107" s="111">
        <f>'TC 66-204 page 1'!C107</f>
      </c>
      <c r="D107" s="117">
        <f>IF('Gint Worksheet'!M62="","",'Gint Worksheet'!M62)</f>
      </c>
      <c r="E107" s="128">
        <f>IF('Gint Worksheet'!G62="","",'Gint Worksheet'!G62)</f>
      </c>
      <c r="F107" s="493"/>
      <c r="G107" s="492"/>
      <c r="H107" s="119">
        <f t="shared" si="9"/>
      </c>
      <c r="I107" s="492"/>
      <c r="J107" s="493"/>
      <c r="K107" s="500"/>
      <c r="L107" s="493"/>
      <c r="M107" s="500"/>
      <c r="N107" s="493"/>
      <c r="O107" s="493"/>
      <c r="P107" s="493"/>
      <c r="Q107" s="493"/>
      <c r="R107" s="492"/>
      <c r="S107" s="492"/>
      <c r="T107" s="495"/>
    </row>
    <row r="108" spans="1:20" ht="18.75" customHeight="1">
      <c r="A108" s="116">
        <f>'TC 66-204 page 1'!A108</f>
      </c>
      <c r="B108" s="117">
        <f>'TC 66-204 page 1'!B108</f>
      </c>
      <c r="C108" s="111">
        <f>'TC 66-204 page 1'!C108</f>
      </c>
      <c r="D108" s="117">
        <f>IF('Gint Worksheet'!M63="","",'Gint Worksheet'!M63)</f>
      </c>
      <c r="E108" s="128">
        <f>IF('Gint Worksheet'!G63="","",'Gint Worksheet'!G63)</f>
      </c>
      <c r="F108" s="493"/>
      <c r="G108" s="492"/>
      <c r="H108" s="119">
        <f t="shared" si="9"/>
      </c>
      <c r="I108" s="492"/>
      <c r="J108" s="493"/>
      <c r="K108" s="500"/>
      <c r="L108" s="493"/>
      <c r="M108" s="500"/>
      <c r="N108" s="493"/>
      <c r="O108" s="493"/>
      <c r="P108" s="493"/>
      <c r="Q108" s="493"/>
      <c r="R108" s="492"/>
      <c r="S108" s="492"/>
      <c r="T108" s="495"/>
    </row>
    <row r="109" spans="1:20" ht="18.75" customHeight="1">
      <c r="A109" s="116">
        <f>'TC 66-204 page 1'!A109</f>
      </c>
      <c r="B109" s="117">
        <f>'TC 66-204 page 1'!B109</f>
      </c>
      <c r="C109" s="111">
        <f>'TC 66-204 page 1'!C109</f>
      </c>
      <c r="D109" s="117">
        <f>IF('Gint Worksheet'!M64="","",'Gint Worksheet'!M64)</f>
      </c>
      <c r="E109" s="128">
        <f>IF('Gint Worksheet'!G64="","",'Gint Worksheet'!G64)</f>
      </c>
      <c r="F109" s="493"/>
      <c r="G109" s="492"/>
      <c r="H109" s="119">
        <f t="shared" si="9"/>
      </c>
      <c r="I109" s="492"/>
      <c r="J109" s="493"/>
      <c r="K109" s="500"/>
      <c r="L109" s="493"/>
      <c r="M109" s="500"/>
      <c r="N109" s="493"/>
      <c r="O109" s="493"/>
      <c r="P109" s="493"/>
      <c r="Q109" s="493"/>
      <c r="R109" s="492"/>
      <c r="S109" s="492"/>
      <c r="T109" s="495"/>
    </row>
    <row r="110" spans="1:20" ht="18.75" customHeight="1">
      <c r="A110" s="116">
        <f>'TC 66-204 page 1'!A110</f>
      </c>
      <c r="B110" s="117">
        <f>'TC 66-204 page 1'!B110</f>
      </c>
      <c r="C110" s="111">
        <f>'TC 66-204 page 1'!C110</f>
      </c>
      <c r="D110" s="117">
        <f>IF('Gint Worksheet'!M65="","",'Gint Worksheet'!M65)</f>
      </c>
      <c r="E110" s="128">
        <f>IF('Gint Worksheet'!G65="","",'Gint Worksheet'!G65)</f>
      </c>
      <c r="F110" s="493"/>
      <c r="G110" s="492"/>
      <c r="H110" s="119">
        <f t="shared" si="9"/>
      </c>
      <c r="I110" s="492"/>
      <c r="J110" s="493"/>
      <c r="K110" s="500"/>
      <c r="L110" s="493"/>
      <c r="M110" s="500"/>
      <c r="N110" s="493"/>
      <c r="O110" s="493"/>
      <c r="P110" s="493"/>
      <c r="Q110" s="493"/>
      <c r="R110" s="492"/>
      <c r="S110" s="492"/>
      <c r="T110" s="495"/>
    </row>
    <row r="111" spans="1:20" ht="18.75" customHeight="1">
      <c r="A111" s="116">
        <f>'TC 66-204 page 1'!A111</f>
      </c>
      <c r="B111" s="117">
        <f>'TC 66-204 page 1'!B111</f>
      </c>
      <c r="C111" s="111">
        <f>'TC 66-204 page 1'!C111</f>
      </c>
      <c r="D111" s="117">
        <f>IF('Gint Worksheet'!M66="","",'Gint Worksheet'!M66)</f>
      </c>
      <c r="E111" s="128">
        <f>IF('Gint Worksheet'!G66="","",'Gint Worksheet'!G66)</f>
      </c>
      <c r="F111" s="493"/>
      <c r="G111" s="492"/>
      <c r="H111" s="119">
        <f t="shared" si="9"/>
      </c>
      <c r="I111" s="492"/>
      <c r="J111" s="493"/>
      <c r="K111" s="500"/>
      <c r="L111" s="493"/>
      <c r="M111" s="500"/>
      <c r="N111" s="493"/>
      <c r="O111" s="493"/>
      <c r="P111" s="493"/>
      <c r="Q111" s="493"/>
      <c r="R111" s="492"/>
      <c r="S111" s="492"/>
      <c r="T111" s="495"/>
    </row>
    <row r="112" spans="1:20" ht="18.75" customHeight="1">
      <c r="A112" s="116">
        <f>'TC 66-204 page 1'!A112</f>
      </c>
      <c r="B112" s="117">
        <f>'TC 66-204 page 1'!B112</f>
      </c>
      <c r="C112" s="111">
        <f>'TC 66-204 page 1'!C112</f>
      </c>
      <c r="D112" s="117">
        <f>IF('Gint Worksheet'!M67="","",'Gint Worksheet'!M67)</f>
      </c>
      <c r="E112" s="128">
        <f>IF('Gint Worksheet'!G67="","",'Gint Worksheet'!G67)</f>
      </c>
      <c r="F112" s="493"/>
      <c r="G112" s="492"/>
      <c r="H112" s="119">
        <f t="shared" si="9"/>
      </c>
      <c r="I112" s="492"/>
      <c r="J112" s="493"/>
      <c r="K112" s="500"/>
      <c r="L112" s="493"/>
      <c r="M112" s="500"/>
      <c r="N112" s="493"/>
      <c r="O112" s="493"/>
      <c r="P112" s="493"/>
      <c r="Q112" s="493"/>
      <c r="R112" s="492"/>
      <c r="S112" s="492"/>
      <c r="T112" s="495"/>
    </row>
    <row r="113" spans="1:20" ht="18.75" customHeight="1" thickBot="1">
      <c r="A113" s="116">
        <f>'TC 66-204 page 1'!A113</f>
      </c>
      <c r="B113" s="117">
        <f>'TC 66-204 page 1'!B113</f>
      </c>
      <c r="C113" s="111">
        <f>'TC 66-204 page 1'!C113</f>
      </c>
      <c r="D113" s="117">
        <f>IF('Gint Worksheet'!M68="","",'Gint Worksheet'!M68)</f>
      </c>
      <c r="E113" s="128">
        <f>IF('Gint Worksheet'!G68="","",'Gint Worksheet'!G68)</f>
      </c>
      <c r="F113" s="493"/>
      <c r="G113" s="492"/>
      <c r="H113" s="119">
        <f t="shared" si="9"/>
      </c>
      <c r="I113" s="492"/>
      <c r="J113" s="493"/>
      <c r="K113" s="500"/>
      <c r="L113" s="493"/>
      <c r="M113" s="500"/>
      <c r="N113" s="493"/>
      <c r="O113" s="493"/>
      <c r="P113" s="493"/>
      <c r="Q113" s="493"/>
      <c r="R113" s="492"/>
      <c r="S113" s="492"/>
      <c r="T113" s="495"/>
    </row>
    <row r="114" spans="1:20" ht="18.75" customHeight="1">
      <c r="A114" s="104"/>
      <c r="B114" s="716" t="s">
        <v>233</v>
      </c>
      <c r="C114" s="741"/>
      <c r="D114" s="107">
        <f aca="true" t="shared" si="10" ref="D114:T114">SUM(D99:D113)</f>
        <v>0</v>
      </c>
      <c r="E114" s="107">
        <f t="shared" si="10"/>
        <v>0</v>
      </c>
      <c r="F114" s="107">
        <f t="shared" si="10"/>
        <v>0</v>
      </c>
      <c r="G114" s="107">
        <f t="shared" si="10"/>
        <v>0</v>
      </c>
      <c r="H114" s="107">
        <f t="shared" si="10"/>
        <v>0</v>
      </c>
      <c r="I114" s="107">
        <f t="shared" si="10"/>
        <v>0</v>
      </c>
      <c r="J114" s="107">
        <f t="shared" si="10"/>
        <v>0</v>
      </c>
      <c r="K114" s="107">
        <f t="shared" si="10"/>
        <v>0</v>
      </c>
      <c r="L114" s="107">
        <f t="shared" si="10"/>
        <v>0</v>
      </c>
      <c r="M114" s="107">
        <f t="shared" si="10"/>
        <v>0</v>
      </c>
      <c r="N114" s="107">
        <f t="shared" si="10"/>
        <v>0</v>
      </c>
      <c r="O114" s="107">
        <f t="shared" si="10"/>
        <v>0</v>
      </c>
      <c r="P114" s="107">
        <f t="shared" si="10"/>
        <v>0</v>
      </c>
      <c r="Q114" s="107">
        <f t="shared" si="10"/>
        <v>0</v>
      </c>
      <c r="R114" s="107">
        <f t="shared" si="10"/>
        <v>0</v>
      </c>
      <c r="S114" s="108">
        <f t="shared" si="10"/>
        <v>0</v>
      </c>
      <c r="T114" s="410">
        <f t="shared" si="10"/>
        <v>0</v>
      </c>
    </row>
    <row r="115" spans="1:20" ht="18.75" customHeight="1">
      <c r="A115" s="89"/>
      <c r="B115" s="718" t="s">
        <v>234</v>
      </c>
      <c r="C115" s="718"/>
      <c r="D115" s="596">
        <f>D144</f>
        <v>0</v>
      </c>
      <c r="E115" s="99">
        <f aca="true" t="shared" si="11" ref="E115:T115">E144</f>
        <v>0</v>
      </c>
      <c r="F115" s="99">
        <f t="shared" si="11"/>
        <v>0</v>
      </c>
      <c r="G115" s="99">
        <f t="shared" si="11"/>
        <v>0</v>
      </c>
      <c r="H115" s="345">
        <f t="shared" si="11"/>
        <v>0</v>
      </c>
      <c r="I115" s="99">
        <f t="shared" si="11"/>
        <v>0</v>
      </c>
      <c r="J115" s="345">
        <f t="shared" si="11"/>
        <v>0</v>
      </c>
      <c r="K115" s="99">
        <f t="shared" si="11"/>
        <v>0</v>
      </c>
      <c r="L115" s="99">
        <f t="shared" si="11"/>
        <v>0</v>
      </c>
      <c r="M115" s="99">
        <f t="shared" si="11"/>
        <v>0</v>
      </c>
      <c r="N115" s="99">
        <f t="shared" si="11"/>
        <v>0</v>
      </c>
      <c r="O115" s="99">
        <f t="shared" si="11"/>
        <v>0</v>
      </c>
      <c r="P115" s="345">
        <f t="shared" si="11"/>
        <v>0</v>
      </c>
      <c r="Q115" s="99">
        <f t="shared" si="11"/>
        <v>0</v>
      </c>
      <c r="R115" s="99">
        <f t="shared" si="11"/>
        <v>0</v>
      </c>
      <c r="S115" s="345">
        <f t="shared" si="11"/>
        <v>0</v>
      </c>
      <c r="T115" s="597">
        <f t="shared" si="11"/>
        <v>0</v>
      </c>
    </row>
    <row r="116" spans="1:20" ht="18.75" customHeight="1" thickBot="1">
      <c r="A116" s="90"/>
      <c r="B116" s="720" t="s">
        <v>235</v>
      </c>
      <c r="C116" s="720"/>
      <c r="D116" s="96"/>
      <c r="E116" s="102"/>
      <c r="F116" s="102"/>
      <c r="G116" s="97"/>
      <c r="H116" s="97"/>
      <c r="I116" s="97"/>
      <c r="J116" s="97"/>
      <c r="K116" s="98"/>
      <c r="L116" s="97"/>
      <c r="M116" s="98"/>
      <c r="N116" s="97"/>
      <c r="O116" s="97"/>
      <c r="P116" s="97"/>
      <c r="Q116" s="97"/>
      <c r="R116" s="97"/>
      <c r="S116" s="97"/>
      <c r="T116" s="595"/>
    </row>
    <row r="117" spans="1:20" ht="12.75" customHeight="1">
      <c r="A117" s="730" t="s">
        <v>356</v>
      </c>
      <c r="B117" s="730"/>
      <c r="C117" s="730"/>
      <c r="D117" s="730"/>
      <c r="E117" s="730"/>
      <c r="F117" s="730"/>
      <c r="G117" s="730"/>
      <c r="H117" s="730"/>
      <c r="I117" s="730"/>
      <c r="J117" s="730"/>
      <c r="K117" s="730"/>
      <c r="L117" s="730"/>
      <c r="M117" s="730"/>
      <c r="N117" s="730"/>
      <c r="O117" s="730"/>
      <c r="P117" s="730"/>
      <c r="Q117" s="730"/>
      <c r="R117" s="730"/>
      <c r="S117" s="733" t="s">
        <v>205</v>
      </c>
      <c r="T117" s="746"/>
    </row>
    <row r="118" spans="1:20" ht="12.75" customHeight="1">
      <c r="A118" s="732" t="s">
        <v>357</v>
      </c>
      <c r="B118" s="732"/>
      <c r="C118" s="732"/>
      <c r="D118" s="732"/>
      <c r="E118" s="732"/>
      <c r="F118" s="732"/>
      <c r="G118" s="732"/>
      <c r="H118" s="732"/>
      <c r="I118" s="732"/>
      <c r="J118" s="732"/>
      <c r="K118" s="732"/>
      <c r="L118" s="732"/>
      <c r="M118" s="732"/>
      <c r="N118" s="732"/>
      <c r="O118" s="732"/>
      <c r="P118" s="732"/>
      <c r="Q118" s="732"/>
      <c r="R118" s="732"/>
      <c r="S118" s="743" t="s">
        <v>206</v>
      </c>
      <c r="T118" s="744"/>
    </row>
    <row r="119" spans="1:20" ht="12.75" customHeight="1">
      <c r="A119" s="745" t="s">
        <v>353</v>
      </c>
      <c r="B119" s="745"/>
      <c r="C119" s="745"/>
      <c r="D119" s="745"/>
      <c r="E119" s="745"/>
      <c r="F119" s="745"/>
      <c r="G119" s="745"/>
      <c r="H119" s="745"/>
      <c r="I119" s="745"/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5"/>
    </row>
    <row r="120" spans="1:20" ht="12.75" customHeight="1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</row>
    <row r="121" spans="1:20" ht="12.75" customHeight="1">
      <c r="A121" s="7"/>
      <c r="B121" s="13"/>
      <c r="C121" s="13"/>
      <c r="D121" s="9"/>
      <c r="E121" s="13"/>
      <c r="F121" s="13"/>
      <c r="G121" s="13"/>
      <c r="H121" s="29"/>
      <c r="I121" s="29"/>
      <c r="J121" s="30"/>
      <c r="K121" s="21"/>
      <c r="L121" s="21"/>
      <c r="M121" s="20"/>
      <c r="N121" s="21"/>
      <c r="O121" s="21"/>
      <c r="P121" s="13"/>
      <c r="Q121" s="34"/>
      <c r="R121" s="34"/>
      <c r="S121" s="10"/>
      <c r="T121" s="13"/>
    </row>
    <row r="122" spans="1:20" ht="14.25" customHeight="1">
      <c r="A122" s="725" t="s">
        <v>236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5"/>
      <c r="R122" s="725"/>
      <c r="S122" s="725"/>
      <c r="T122" s="725"/>
    </row>
    <row r="123" spans="1:20" ht="6.75" customHeight="1">
      <c r="A123" s="7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</row>
    <row r="124" spans="1:20" ht="12.75">
      <c r="A124" s="14"/>
      <c r="B124" s="15" t="s">
        <v>208</v>
      </c>
      <c r="C124" s="722">
        <f>C8</f>
        <v>0</v>
      </c>
      <c r="D124" s="722"/>
      <c r="E124" s="722"/>
      <c r="F124" s="722"/>
      <c r="G124" s="34"/>
      <c r="H124" s="8"/>
      <c r="I124" s="8"/>
      <c r="J124" s="9"/>
      <c r="K124" s="9"/>
      <c r="L124" s="19" t="s">
        <v>213</v>
      </c>
      <c r="M124" s="722">
        <f>M8</f>
        <v>0</v>
      </c>
      <c r="N124" s="722"/>
      <c r="O124" s="722"/>
      <c r="P124" s="31"/>
      <c r="Q124" s="32"/>
      <c r="R124" s="742" t="s">
        <v>696</v>
      </c>
      <c r="S124" s="742"/>
      <c r="T124" s="742"/>
    </row>
    <row r="125" spans="1:20" ht="6.75" customHeight="1" thickBot="1">
      <c r="A125" s="7"/>
      <c r="B125" s="33"/>
      <c r="C125" s="34"/>
      <c r="D125" s="9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</row>
    <row r="126" spans="1:20" ht="17.25" customHeight="1">
      <c r="A126" s="5"/>
      <c r="B126" s="78"/>
      <c r="C126" s="3"/>
      <c r="D126" s="340">
        <v>17</v>
      </c>
      <c r="E126" s="340">
        <v>18</v>
      </c>
      <c r="F126" s="341">
        <v>19</v>
      </c>
      <c r="G126" s="341">
        <v>20</v>
      </c>
      <c r="H126" s="341">
        <v>21</v>
      </c>
      <c r="I126" s="341">
        <v>22</v>
      </c>
      <c r="J126" s="341">
        <v>23</v>
      </c>
      <c r="K126" s="341">
        <v>24</v>
      </c>
      <c r="L126" s="341">
        <v>25</v>
      </c>
      <c r="M126" s="341">
        <v>26</v>
      </c>
      <c r="N126" s="341">
        <v>27</v>
      </c>
      <c r="O126" s="341">
        <v>28</v>
      </c>
      <c r="P126" s="341">
        <v>29</v>
      </c>
      <c r="Q126" s="341">
        <v>30</v>
      </c>
      <c r="R126" s="341">
        <v>31</v>
      </c>
      <c r="S126" s="341">
        <v>32</v>
      </c>
      <c r="T126" s="339">
        <v>33</v>
      </c>
    </row>
    <row r="127" spans="1:20" ht="120.75" customHeight="1">
      <c r="A127" s="6" t="s">
        <v>214</v>
      </c>
      <c r="B127" s="36" t="s">
        <v>215</v>
      </c>
      <c r="C127" s="4" t="s">
        <v>216</v>
      </c>
      <c r="D127" s="103" t="s">
        <v>239</v>
      </c>
      <c r="E127" s="91" t="s">
        <v>222</v>
      </c>
      <c r="F127" s="37" t="s">
        <v>221</v>
      </c>
      <c r="G127" s="77" t="s">
        <v>241</v>
      </c>
      <c r="H127" s="37" t="s">
        <v>374</v>
      </c>
      <c r="I127" s="37" t="s">
        <v>340</v>
      </c>
      <c r="J127" s="37" t="s">
        <v>240</v>
      </c>
      <c r="K127" s="38" t="s">
        <v>242</v>
      </c>
      <c r="L127" s="37" t="s">
        <v>243</v>
      </c>
      <c r="M127" s="37" t="s">
        <v>244</v>
      </c>
      <c r="N127" s="37" t="s">
        <v>245</v>
      </c>
      <c r="O127" s="37" t="s">
        <v>246</v>
      </c>
      <c r="P127" s="37" t="s">
        <v>248</v>
      </c>
      <c r="Q127" s="37" t="s">
        <v>247</v>
      </c>
      <c r="R127" s="37" t="s">
        <v>251</v>
      </c>
      <c r="S127" s="37" t="s">
        <v>249</v>
      </c>
      <c r="T127" s="130" t="s">
        <v>250</v>
      </c>
    </row>
    <row r="128" spans="1:20" ht="18.75" customHeight="1">
      <c r="A128" s="116">
        <f>'TC 66-204 page 1'!A128</f>
      </c>
      <c r="B128" s="405">
        <f>'TC 66-204 page 1'!B128</f>
      </c>
      <c r="C128" s="111">
        <f>'TC 66-204 page 1'!C128</f>
      </c>
      <c r="D128" s="117">
        <f>IF('Gint Worksheet'!M69="","",'Gint Worksheet'!M69)</f>
      </c>
      <c r="E128" s="128">
        <f>IF('Gint Worksheet'!G69="","",'Gint Worksheet'!G69)</f>
      </c>
      <c r="F128" s="493"/>
      <c r="G128" s="492"/>
      <c r="H128" s="119">
        <f>IF(B128="","",1)</f>
      </c>
      <c r="I128" s="492"/>
      <c r="J128" s="493"/>
      <c r="K128" s="500"/>
      <c r="L128" s="493"/>
      <c r="M128" s="500"/>
      <c r="N128" s="493"/>
      <c r="O128" s="493"/>
      <c r="P128" s="493"/>
      <c r="Q128" s="493"/>
      <c r="R128" s="492"/>
      <c r="S128" s="492"/>
      <c r="T128" s="495"/>
    </row>
    <row r="129" spans="1:20" ht="18.75" customHeight="1">
      <c r="A129" s="116">
        <f>'TC 66-204 page 1'!A129</f>
      </c>
      <c r="B129" s="117">
        <f>'TC 66-204 page 1'!B129</f>
      </c>
      <c r="C129" s="111">
        <f>'TC 66-204 page 1'!C129</f>
      </c>
      <c r="D129" s="117">
        <f>IF('Gint Worksheet'!M70="","",'Gint Worksheet'!M70)</f>
      </c>
      <c r="E129" s="128">
        <f>IF('Gint Worksheet'!G70="","",'Gint Worksheet'!G70)</f>
      </c>
      <c r="F129" s="493"/>
      <c r="G129" s="492"/>
      <c r="H129" s="119">
        <f aca="true" t="shared" si="12" ref="H129:H142">IF(B129="","",1)</f>
      </c>
      <c r="I129" s="492"/>
      <c r="J129" s="493"/>
      <c r="K129" s="500"/>
      <c r="L129" s="493"/>
      <c r="M129" s="500"/>
      <c r="N129" s="493"/>
      <c r="O129" s="493"/>
      <c r="P129" s="493"/>
      <c r="Q129" s="493"/>
      <c r="R129" s="492"/>
      <c r="S129" s="492"/>
      <c r="T129" s="495"/>
    </row>
    <row r="130" spans="1:20" ht="18.75" customHeight="1">
      <c r="A130" s="116">
        <f>'TC 66-204 page 1'!A130</f>
      </c>
      <c r="B130" s="117">
        <f>'TC 66-204 page 1'!B130</f>
      </c>
      <c r="C130" s="111">
        <f>'TC 66-204 page 1'!C130</f>
      </c>
      <c r="D130" s="117">
        <f>IF('Gint Worksheet'!M71="","",'Gint Worksheet'!M71)</f>
      </c>
      <c r="E130" s="128">
        <f>IF('Gint Worksheet'!G71="","",'Gint Worksheet'!G71)</f>
      </c>
      <c r="F130" s="493"/>
      <c r="G130" s="492"/>
      <c r="H130" s="119">
        <f t="shared" si="12"/>
      </c>
      <c r="I130" s="492"/>
      <c r="J130" s="493"/>
      <c r="K130" s="500"/>
      <c r="L130" s="493"/>
      <c r="M130" s="500"/>
      <c r="N130" s="493"/>
      <c r="O130" s="493"/>
      <c r="P130" s="493"/>
      <c r="Q130" s="493"/>
      <c r="R130" s="492"/>
      <c r="S130" s="492"/>
      <c r="T130" s="495"/>
    </row>
    <row r="131" spans="1:20" ht="18.75" customHeight="1">
      <c r="A131" s="116">
        <f>'TC 66-204 page 1'!A131</f>
      </c>
      <c r="B131" s="117">
        <f>'TC 66-204 page 1'!B131</f>
      </c>
      <c r="C131" s="111">
        <f>'TC 66-204 page 1'!C131</f>
      </c>
      <c r="D131" s="117">
        <f>IF('Gint Worksheet'!M72="","",'Gint Worksheet'!M72)</f>
      </c>
      <c r="E131" s="128">
        <f>IF('Gint Worksheet'!G72="","",'Gint Worksheet'!G72)</f>
      </c>
      <c r="F131" s="493"/>
      <c r="G131" s="492"/>
      <c r="H131" s="119">
        <f t="shared" si="12"/>
      </c>
      <c r="I131" s="492"/>
      <c r="J131" s="493"/>
      <c r="K131" s="500"/>
      <c r="L131" s="493"/>
      <c r="M131" s="500"/>
      <c r="N131" s="493"/>
      <c r="O131" s="493"/>
      <c r="P131" s="493"/>
      <c r="Q131" s="493"/>
      <c r="R131" s="492"/>
      <c r="S131" s="492"/>
      <c r="T131" s="495"/>
    </row>
    <row r="132" spans="1:20" ht="18.75" customHeight="1">
      <c r="A132" s="116">
        <f>'TC 66-204 page 1'!A132</f>
      </c>
      <c r="B132" s="117">
        <f>'TC 66-204 page 1'!B132</f>
      </c>
      <c r="C132" s="111">
        <f>'TC 66-204 page 1'!C132</f>
      </c>
      <c r="D132" s="117">
        <f>IF('Gint Worksheet'!M73="","",'Gint Worksheet'!M73)</f>
      </c>
      <c r="E132" s="128">
        <f>IF('Gint Worksheet'!G73="","",'Gint Worksheet'!G73)</f>
      </c>
      <c r="F132" s="493"/>
      <c r="G132" s="492"/>
      <c r="H132" s="119">
        <f t="shared" si="12"/>
      </c>
      <c r="I132" s="492"/>
      <c r="J132" s="493"/>
      <c r="K132" s="500"/>
      <c r="L132" s="493"/>
      <c r="M132" s="500"/>
      <c r="N132" s="493"/>
      <c r="O132" s="493"/>
      <c r="P132" s="493"/>
      <c r="Q132" s="493"/>
      <c r="R132" s="492"/>
      <c r="S132" s="492"/>
      <c r="T132" s="495"/>
    </row>
    <row r="133" spans="1:20" ht="18.75" customHeight="1">
      <c r="A133" s="116">
        <f>'TC 66-204 page 1'!A133</f>
      </c>
      <c r="B133" s="117">
        <f>'TC 66-204 page 1'!B133</f>
      </c>
      <c r="C133" s="111">
        <f>'TC 66-204 page 1'!C133</f>
      </c>
      <c r="D133" s="117">
        <f>IF('Gint Worksheet'!M74="","",'Gint Worksheet'!M74)</f>
      </c>
      <c r="E133" s="128">
        <f>IF('Gint Worksheet'!G74="","",'Gint Worksheet'!G74)</f>
      </c>
      <c r="F133" s="493"/>
      <c r="G133" s="492"/>
      <c r="H133" s="119">
        <f t="shared" si="12"/>
      </c>
      <c r="I133" s="492"/>
      <c r="J133" s="493"/>
      <c r="K133" s="500"/>
      <c r="L133" s="493"/>
      <c r="M133" s="500"/>
      <c r="N133" s="493"/>
      <c r="O133" s="493"/>
      <c r="P133" s="493"/>
      <c r="Q133" s="493"/>
      <c r="R133" s="492"/>
      <c r="S133" s="492"/>
      <c r="T133" s="495"/>
    </row>
    <row r="134" spans="1:20" ht="18.75" customHeight="1">
      <c r="A134" s="116">
        <f>'TC 66-204 page 1'!A134</f>
      </c>
      <c r="B134" s="117">
        <f>'TC 66-204 page 1'!B134</f>
      </c>
      <c r="C134" s="111">
        <f>'TC 66-204 page 1'!C134</f>
      </c>
      <c r="D134" s="117">
        <f>IF('Gint Worksheet'!M75="","",'Gint Worksheet'!M75)</f>
      </c>
      <c r="E134" s="128">
        <f>IF('Gint Worksheet'!G75="","",'Gint Worksheet'!G75)</f>
      </c>
      <c r="F134" s="493"/>
      <c r="G134" s="492"/>
      <c r="H134" s="119">
        <f t="shared" si="12"/>
      </c>
      <c r="I134" s="492"/>
      <c r="J134" s="493"/>
      <c r="K134" s="500"/>
      <c r="L134" s="493"/>
      <c r="M134" s="500"/>
      <c r="N134" s="493"/>
      <c r="O134" s="493"/>
      <c r="P134" s="493"/>
      <c r="Q134" s="493"/>
      <c r="R134" s="492"/>
      <c r="S134" s="492"/>
      <c r="T134" s="495"/>
    </row>
    <row r="135" spans="1:20" ht="18.75" customHeight="1">
      <c r="A135" s="116">
        <f>'TC 66-204 page 1'!A135</f>
      </c>
      <c r="B135" s="117">
        <f>'TC 66-204 page 1'!B135</f>
      </c>
      <c r="C135" s="111">
        <f>'TC 66-204 page 1'!C135</f>
      </c>
      <c r="D135" s="117">
        <f>IF('Gint Worksheet'!M76="","",'Gint Worksheet'!M76)</f>
      </c>
      <c r="E135" s="128">
        <f>IF('Gint Worksheet'!G76="","",'Gint Worksheet'!G76)</f>
      </c>
      <c r="F135" s="493"/>
      <c r="G135" s="492"/>
      <c r="H135" s="119">
        <f t="shared" si="12"/>
      </c>
      <c r="I135" s="492"/>
      <c r="J135" s="493"/>
      <c r="K135" s="500"/>
      <c r="L135" s="493"/>
      <c r="M135" s="500"/>
      <c r="N135" s="493"/>
      <c r="O135" s="493"/>
      <c r="P135" s="493"/>
      <c r="Q135" s="493"/>
      <c r="R135" s="492"/>
      <c r="S135" s="492"/>
      <c r="T135" s="495"/>
    </row>
    <row r="136" spans="1:20" ht="18.75" customHeight="1">
      <c r="A136" s="116">
        <f>'TC 66-204 page 1'!A136</f>
      </c>
      <c r="B136" s="117">
        <f>'TC 66-204 page 1'!B136</f>
      </c>
      <c r="C136" s="111">
        <f>'TC 66-204 page 1'!C136</f>
      </c>
      <c r="D136" s="117">
        <f>IF('Gint Worksheet'!M77="","",'Gint Worksheet'!M77)</f>
      </c>
      <c r="E136" s="128">
        <f>IF('Gint Worksheet'!G77="","",'Gint Worksheet'!G77)</f>
      </c>
      <c r="F136" s="493"/>
      <c r="G136" s="492"/>
      <c r="H136" s="119">
        <f t="shared" si="12"/>
      </c>
      <c r="I136" s="492"/>
      <c r="J136" s="493"/>
      <c r="K136" s="500"/>
      <c r="L136" s="493"/>
      <c r="M136" s="500"/>
      <c r="N136" s="493"/>
      <c r="O136" s="493"/>
      <c r="P136" s="493"/>
      <c r="Q136" s="493"/>
      <c r="R136" s="492"/>
      <c r="S136" s="492"/>
      <c r="T136" s="495"/>
    </row>
    <row r="137" spans="1:20" ht="18.75" customHeight="1">
      <c r="A137" s="116">
        <f>'TC 66-204 page 1'!A137</f>
      </c>
      <c r="B137" s="117">
        <f>'TC 66-204 page 1'!B137</f>
      </c>
      <c r="C137" s="111">
        <f>'TC 66-204 page 1'!C137</f>
      </c>
      <c r="D137" s="117">
        <f>IF('Gint Worksheet'!M78="","",'Gint Worksheet'!M78)</f>
      </c>
      <c r="E137" s="128">
        <f>IF('Gint Worksheet'!G78="","",'Gint Worksheet'!G78)</f>
      </c>
      <c r="F137" s="493"/>
      <c r="G137" s="492"/>
      <c r="H137" s="119">
        <f t="shared" si="12"/>
      </c>
      <c r="I137" s="492"/>
      <c r="J137" s="493"/>
      <c r="K137" s="500"/>
      <c r="L137" s="493"/>
      <c r="M137" s="500"/>
      <c r="N137" s="493"/>
      <c r="O137" s="493"/>
      <c r="P137" s="493"/>
      <c r="Q137" s="493"/>
      <c r="R137" s="492"/>
      <c r="S137" s="492"/>
      <c r="T137" s="495"/>
    </row>
    <row r="138" spans="1:20" ht="18.75" customHeight="1">
      <c r="A138" s="116">
        <f>'TC 66-204 page 1'!A138</f>
      </c>
      <c r="B138" s="117">
        <f>'TC 66-204 page 1'!B138</f>
      </c>
      <c r="C138" s="111">
        <f>'TC 66-204 page 1'!C138</f>
      </c>
      <c r="D138" s="117">
        <f>IF('Gint Worksheet'!M79="","",'Gint Worksheet'!M79)</f>
      </c>
      <c r="E138" s="128">
        <f>IF('Gint Worksheet'!G79="","",'Gint Worksheet'!G79)</f>
      </c>
      <c r="F138" s="493"/>
      <c r="G138" s="492"/>
      <c r="H138" s="119">
        <f t="shared" si="12"/>
      </c>
      <c r="I138" s="492"/>
      <c r="J138" s="493"/>
      <c r="K138" s="500"/>
      <c r="L138" s="493"/>
      <c r="M138" s="500"/>
      <c r="N138" s="493"/>
      <c r="O138" s="493"/>
      <c r="P138" s="493"/>
      <c r="Q138" s="493"/>
      <c r="R138" s="492"/>
      <c r="S138" s="492"/>
      <c r="T138" s="495"/>
    </row>
    <row r="139" spans="1:20" ht="18.75" customHeight="1">
      <c r="A139" s="116">
        <f>'TC 66-204 page 1'!A139</f>
      </c>
      <c r="B139" s="117">
        <f>'TC 66-204 page 1'!B139</f>
      </c>
      <c r="C139" s="111">
        <f>'TC 66-204 page 1'!C139</f>
      </c>
      <c r="D139" s="117">
        <f>IF('Gint Worksheet'!M80="","",'Gint Worksheet'!M80)</f>
      </c>
      <c r="E139" s="128">
        <f>IF('Gint Worksheet'!G80="","",'Gint Worksheet'!G80)</f>
      </c>
      <c r="F139" s="493"/>
      <c r="G139" s="492"/>
      <c r="H139" s="119">
        <f t="shared" si="12"/>
      </c>
      <c r="I139" s="492"/>
      <c r="J139" s="493"/>
      <c r="K139" s="500"/>
      <c r="L139" s="493"/>
      <c r="M139" s="500"/>
      <c r="N139" s="493"/>
      <c r="O139" s="493"/>
      <c r="P139" s="493"/>
      <c r="Q139" s="493"/>
      <c r="R139" s="492"/>
      <c r="S139" s="492"/>
      <c r="T139" s="495"/>
    </row>
    <row r="140" spans="1:20" ht="18.75" customHeight="1">
      <c r="A140" s="116">
        <f>'TC 66-204 page 1'!A140</f>
      </c>
      <c r="B140" s="117">
        <f>'TC 66-204 page 1'!B140</f>
      </c>
      <c r="C140" s="111">
        <f>'TC 66-204 page 1'!C140</f>
      </c>
      <c r="D140" s="117">
        <f>IF('Gint Worksheet'!M81="","",'Gint Worksheet'!M81)</f>
      </c>
      <c r="E140" s="128">
        <f>IF('Gint Worksheet'!G81="","",'Gint Worksheet'!G81)</f>
      </c>
      <c r="F140" s="493"/>
      <c r="G140" s="492"/>
      <c r="H140" s="119">
        <f t="shared" si="12"/>
      </c>
      <c r="I140" s="492"/>
      <c r="J140" s="493"/>
      <c r="K140" s="500"/>
      <c r="L140" s="493"/>
      <c r="M140" s="500"/>
      <c r="N140" s="493"/>
      <c r="O140" s="493"/>
      <c r="P140" s="493"/>
      <c r="Q140" s="493"/>
      <c r="R140" s="492"/>
      <c r="S140" s="492"/>
      <c r="T140" s="495"/>
    </row>
    <row r="141" spans="1:20" ht="18.75" customHeight="1">
      <c r="A141" s="116">
        <f>'TC 66-204 page 1'!A141</f>
      </c>
      <c r="B141" s="117">
        <f>'TC 66-204 page 1'!B141</f>
      </c>
      <c r="C141" s="111">
        <f>'TC 66-204 page 1'!C141</f>
      </c>
      <c r="D141" s="117">
        <f>IF('Gint Worksheet'!M82="","",'Gint Worksheet'!M82)</f>
      </c>
      <c r="E141" s="128">
        <f>IF('Gint Worksheet'!G82="","",'Gint Worksheet'!G82)</f>
      </c>
      <c r="F141" s="493"/>
      <c r="G141" s="492"/>
      <c r="H141" s="119">
        <f t="shared" si="12"/>
      </c>
      <c r="I141" s="492"/>
      <c r="J141" s="493"/>
      <c r="K141" s="500"/>
      <c r="L141" s="493"/>
      <c r="M141" s="500"/>
      <c r="N141" s="493"/>
      <c r="O141" s="493"/>
      <c r="P141" s="493"/>
      <c r="Q141" s="493"/>
      <c r="R141" s="492"/>
      <c r="S141" s="492"/>
      <c r="T141" s="495"/>
    </row>
    <row r="142" spans="1:20" ht="18.75" customHeight="1" thickBot="1">
      <c r="A142" s="116">
        <f>'TC 66-204 page 1'!A142</f>
      </c>
      <c r="B142" s="117">
        <f>'TC 66-204 page 1'!B142</f>
      </c>
      <c r="C142" s="111">
        <f>'TC 66-204 page 1'!C142</f>
      </c>
      <c r="D142" s="117">
        <f>IF('Gint Worksheet'!M83="","",'Gint Worksheet'!M83)</f>
      </c>
      <c r="E142" s="128">
        <f>IF('Gint Worksheet'!G83="","",'Gint Worksheet'!G83)</f>
      </c>
      <c r="F142" s="493"/>
      <c r="G142" s="492"/>
      <c r="H142" s="119">
        <f t="shared" si="12"/>
      </c>
      <c r="I142" s="492"/>
      <c r="J142" s="493"/>
      <c r="K142" s="500"/>
      <c r="L142" s="493"/>
      <c r="M142" s="500"/>
      <c r="N142" s="493"/>
      <c r="O142" s="493"/>
      <c r="P142" s="493"/>
      <c r="Q142" s="493"/>
      <c r="R142" s="492"/>
      <c r="S142" s="492"/>
      <c r="T142" s="495"/>
    </row>
    <row r="143" spans="1:20" ht="18.75" customHeight="1">
      <c r="A143" s="104"/>
      <c r="B143" s="716" t="s">
        <v>233</v>
      </c>
      <c r="C143" s="741"/>
      <c r="D143" s="107">
        <f>SUM(D128:D142)</f>
        <v>0</v>
      </c>
      <c r="E143" s="107">
        <f aca="true" t="shared" si="13" ref="E143:T143">SUM(E128:E142)</f>
        <v>0</v>
      </c>
      <c r="F143" s="107">
        <f t="shared" si="13"/>
        <v>0</v>
      </c>
      <c r="G143" s="107">
        <f t="shared" si="13"/>
        <v>0</v>
      </c>
      <c r="H143" s="107">
        <f t="shared" si="13"/>
        <v>0</v>
      </c>
      <c r="I143" s="107">
        <f t="shared" si="13"/>
        <v>0</v>
      </c>
      <c r="J143" s="107">
        <f t="shared" si="13"/>
        <v>0</v>
      </c>
      <c r="K143" s="107">
        <f t="shared" si="13"/>
        <v>0</v>
      </c>
      <c r="L143" s="107">
        <f t="shared" si="13"/>
        <v>0</v>
      </c>
      <c r="M143" s="107">
        <f t="shared" si="13"/>
        <v>0</v>
      </c>
      <c r="N143" s="107">
        <f t="shared" si="13"/>
        <v>0</v>
      </c>
      <c r="O143" s="107">
        <f t="shared" si="13"/>
        <v>0</v>
      </c>
      <c r="P143" s="107">
        <f t="shared" si="13"/>
        <v>0</v>
      </c>
      <c r="Q143" s="107">
        <f t="shared" si="13"/>
        <v>0</v>
      </c>
      <c r="R143" s="107">
        <f t="shared" si="13"/>
        <v>0</v>
      </c>
      <c r="S143" s="108">
        <f t="shared" si="13"/>
        <v>0</v>
      </c>
      <c r="T143" s="410">
        <f t="shared" si="13"/>
        <v>0</v>
      </c>
    </row>
    <row r="144" spans="1:20" ht="18.75" customHeight="1">
      <c r="A144" s="89"/>
      <c r="B144" s="718" t="s">
        <v>234</v>
      </c>
      <c r="C144" s="738"/>
      <c r="D144" s="344">
        <f>D27+D56+D85+D114+D143</f>
        <v>0</v>
      </c>
      <c r="E144" s="344">
        <f aca="true" t="shared" si="14" ref="E144:T144">E27+E56+E85+E114+E143</f>
        <v>0</v>
      </c>
      <c r="F144" s="99">
        <f t="shared" si="14"/>
        <v>0</v>
      </c>
      <c r="G144" s="99">
        <f>G27+G56+G85+G114+G143</f>
        <v>0</v>
      </c>
      <c r="H144" s="99">
        <f t="shared" si="14"/>
        <v>0</v>
      </c>
      <c r="I144" s="345">
        <f t="shared" si="14"/>
        <v>0</v>
      </c>
      <c r="J144" s="99">
        <f t="shared" si="14"/>
        <v>0</v>
      </c>
      <c r="K144" s="345">
        <f t="shared" si="14"/>
        <v>0</v>
      </c>
      <c r="L144" s="99">
        <f t="shared" si="14"/>
        <v>0</v>
      </c>
      <c r="M144" s="99">
        <f t="shared" si="14"/>
        <v>0</v>
      </c>
      <c r="N144" s="99">
        <f t="shared" si="14"/>
        <v>0</v>
      </c>
      <c r="O144" s="99">
        <f t="shared" si="14"/>
        <v>0</v>
      </c>
      <c r="P144" s="99">
        <f t="shared" si="14"/>
        <v>0</v>
      </c>
      <c r="Q144" s="345">
        <f t="shared" si="14"/>
        <v>0</v>
      </c>
      <c r="R144" s="99">
        <f t="shared" si="14"/>
        <v>0</v>
      </c>
      <c r="S144" s="99">
        <f t="shared" si="14"/>
        <v>0</v>
      </c>
      <c r="T144" s="409">
        <f t="shared" si="14"/>
        <v>0</v>
      </c>
    </row>
    <row r="145" spans="1:20" ht="18.75" customHeight="1" thickBot="1">
      <c r="A145" s="90"/>
      <c r="B145" s="720" t="s">
        <v>235</v>
      </c>
      <c r="C145" s="720"/>
      <c r="D145" s="96"/>
      <c r="E145" s="102"/>
      <c r="F145" s="102"/>
      <c r="G145" s="97"/>
      <c r="H145" s="97"/>
      <c r="I145" s="97"/>
      <c r="J145" s="97"/>
      <c r="K145" s="98"/>
      <c r="L145" s="97"/>
      <c r="M145" s="98"/>
      <c r="N145" s="97"/>
      <c r="O145" s="97"/>
      <c r="P145" s="97"/>
      <c r="Q145" s="97"/>
      <c r="R145" s="97"/>
      <c r="S145" s="97"/>
      <c r="T145" s="595"/>
    </row>
    <row r="146" ht="18.75" customHeight="1"/>
  </sheetData>
  <sheetProtection sheet="1" objects="1" scenarios="1"/>
  <mergeCells count="59">
    <mergeCell ref="S117:T117"/>
    <mergeCell ref="A118:R118"/>
    <mergeCell ref="S118:T118"/>
    <mergeCell ref="A119:T119"/>
    <mergeCell ref="B143:C143"/>
    <mergeCell ref="A59:R59"/>
    <mergeCell ref="A64:T64"/>
    <mergeCell ref="C66:F66"/>
    <mergeCell ref="M66:O66"/>
    <mergeCell ref="R66:T66"/>
    <mergeCell ref="B145:C145"/>
    <mergeCell ref="A122:T122"/>
    <mergeCell ref="C124:F124"/>
    <mergeCell ref="M124:O124"/>
    <mergeCell ref="R124:T124"/>
    <mergeCell ref="C37:F37"/>
    <mergeCell ref="M37:O37"/>
    <mergeCell ref="R37:T37"/>
    <mergeCell ref="S59:T59"/>
    <mergeCell ref="A60:R60"/>
    <mergeCell ref="B144:C144"/>
    <mergeCell ref="B56:C56"/>
    <mergeCell ref="B57:C57"/>
    <mergeCell ref="B58:C58"/>
    <mergeCell ref="A117:R117"/>
    <mergeCell ref="B28:C28"/>
    <mergeCell ref="R8:T8"/>
    <mergeCell ref="C8:F8"/>
    <mergeCell ref="A30:R30"/>
    <mergeCell ref="S30:T30"/>
    <mergeCell ref="B85:C85"/>
    <mergeCell ref="A31:R31"/>
    <mergeCell ref="S31:T31"/>
    <mergeCell ref="A32:T32"/>
    <mergeCell ref="A35:T35"/>
    <mergeCell ref="S60:T60"/>
    <mergeCell ref="A61:T61"/>
    <mergeCell ref="S1:T1"/>
    <mergeCell ref="S2:T2"/>
    <mergeCell ref="A1:R1"/>
    <mergeCell ref="A2:R2"/>
    <mergeCell ref="A6:T6"/>
    <mergeCell ref="A3:T3"/>
    <mergeCell ref="B29:C29"/>
    <mergeCell ref="B27:C27"/>
    <mergeCell ref="A89:R89"/>
    <mergeCell ref="S89:T89"/>
    <mergeCell ref="A90:T90"/>
    <mergeCell ref="A93:T93"/>
    <mergeCell ref="B86:C86"/>
    <mergeCell ref="B87:C87"/>
    <mergeCell ref="A88:R88"/>
    <mergeCell ref="S88:T88"/>
    <mergeCell ref="B115:C115"/>
    <mergeCell ref="B116:C116"/>
    <mergeCell ref="C95:F95"/>
    <mergeCell ref="M95:O95"/>
    <mergeCell ref="R95:T95"/>
    <mergeCell ref="B114:C114"/>
  </mergeCells>
  <conditionalFormatting sqref="A12:A26 A41:C55 A128:C142 D56:T56 D143:T144 D27:T28 A70:C84 D85:T85 A99:C113 D114:T114">
    <cfRule type="cellIs" priority="1" dxfId="2" operator="equal" stopIfTrue="1">
      <formula>0</formula>
    </cfRule>
  </conditionalFormatting>
  <printOptions/>
  <pageMargins left="0.5" right="0" top="0.25" bottom="0" header="0.5" footer="0.5"/>
  <pageSetup horizontalDpi="600" verticalDpi="600" orientation="landscape" r:id="rId1"/>
  <rowBreaks count="2" manualBreakCount="2">
    <brk id="29" max="19" man="1"/>
    <brk id="1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145"/>
  <sheetViews>
    <sheetView zoomScalePageLayoutView="0" workbookViewId="0" topLeftCell="A130">
      <selection activeCell="D145" sqref="D145"/>
    </sheetView>
  </sheetViews>
  <sheetFormatPr defaultColWidth="9.140625" defaultRowHeight="12.75"/>
  <cols>
    <col min="1" max="1" width="5.28125" style="28" customWidth="1"/>
    <col min="2" max="2" width="9.7109375" style="28" customWidth="1"/>
    <col min="3" max="3" width="5.7109375" style="28" customWidth="1"/>
    <col min="4" max="21" width="6.421875" style="28" customWidth="1"/>
    <col min="22" max="16384" width="9.140625" style="28" customWidth="1"/>
  </cols>
  <sheetData>
    <row r="1" spans="1:21" ht="12.75" customHeight="1">
      <c r="A1" s="730" t="s">
        <v>358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46" t="s">
        <v>205</v>
      </c>
      <c r="U1" s="746"/>
    </row>
    <row r="2" spans="1:21" ht="12.75" customHeight="1">
      <c r="A2" s="732" t="s">
        <v>359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44" t="s">
        <v>206</v>
      </c>
      <c r="U2" s="744"/>
    </row>
    <row r="3" spans="1:21" ht="12.75" customHeight="1">
      <c r="A3" s="745" t="s">
        <v>259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</row>
    <row r="4" spans="1:21" ht="12.7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</row>
    <row r="5" spans="1:21" ht="12.75" customHeight="1">
      <c r="A5" s="7"/>
      <c r="B5" s="8"/>
      <c r="C5" s="8"/>
      <c r="D5" s="32"/>
      <c r="E5" s="8"/>
      <c r="F5" s="8"/>
      <c r="G5" s="8"/>
      <c r="H5" s="29"/>
      <c r="I5" s="29"/>
      <c r="J5" s="30"/>
      <c r="K5" s="21"/>
      <c r="L5" s="21"/>
      <c r="M5" s="20"/>
      <c r="N5" s="21"/>
      <c r="O5" s="21"/>
      <c r="P5" s="8"/>
      <c r="Q5" s="11"/>
      <c r="R5" s="11"/>
      <c r="S5" s="9"/>
      <c r="T5" s="8"/>
      <c r="U5" s="18"/>
    </row>
    <row r="6" spans="1:21" ht="14.25" customHeight="1">
      <c r="A6" s="725" t="s">
        <v>236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</row>
    <row r="7" spans="1:21" ht="6.75" customHeight="1">
      <c r="A7" s="7"/>
      <c r="B7" s="8"/>
      <c r="C7" s="8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  <c r="U7" s="18"/>
    </row>
    <row r="8" spans="1:21" ht="12.75">
      <c r="A8" s="14"/>
      <c r="B8" s="15" t="s">
        <v>208</v>
      </c>
      <c r="C8" s="722">
        <f>'TC 66-204 page 1'!C7:F7</f>
        <v>0</v>
      </c>
      <c r="D8" s="722"/>
      <c r="E8" s="722"/>
      <c r="F8" s="722"/>
      <c r="G8" s="34"/>
      <c r="H8" s="8"/>
      <c r="I8" s="8"/>
      <c r="J8" s="9"/>
      <c r="K8" s="9"/>
      <c r="L8" s="19" t="s">
        <v>213</v>
      </c>
      <c r="M8" s="723">
        <f>'Rate Classifications'!J4</f>
        <v>0</v>
      </c>
      <c r="N8" s="723"/>
      <c r="O8" s="434"/>
      <c r="P8" s="31"/>
      <c r="Q8" s="32"/>
      <c r="R8" s="19" t="s">
        <v>647</v>
      </c>
      <c r="S8" s="19"/>
      <c r="T8" s="19"/>
      <c r="U8" s="22"/>
    </row>
    <row r="9" spans="1:21" ht="6.75" customHeight="1" thickBot="1">
      <c r="A9" s="7"/>
      <c r="B9" s="33"/>
      <c r="C9" s="34"/>
      <c r="D9" s="18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  <c r="U9" s="18"/>
    </row>
    <row r="10" spans="1:21" ht="17.25" customHeight="1">
      <c r="A10" s="5"/>
      <c r="B10" s="3"/>
      <c r="C10" s="3"/>
      <c r="D10" s="341">
        <v>34</v>
      </c>
      <c r="E10" s="341">
        <v>35</v>
      </c>
      <c r="F10" s="341">
        <v>36</v>
      </c>
      <c r="G10" s="341">
        <v>37</v>
      </c>
      <c r="H10" s="341">
        <v>38</v>
      </c>
      <c r="I10" s="341">
        <v>39</v>
      </c>
      <c r="J10" s="341">
        <v>40</v>
      </c>
      <c r="K10" s="341">
        <v>41</v>
      </c>
      <c r="L10" s="341">
        <v>42</v>
      </c>
      <c r="M10" s="341">
        <v>43</v>
      </c>
      <c r="N10" s="341">
        <v>44</v>
      </c>
      <c r="O10" s="341">
        <v>45</v>
      </c>
      <c r="P10" s="341">
        <v>46</v>
      </c>
      <c r="Q10" s="341">
        <v>47</v>
      </c>
      <c r="R10" s="341">
        <v>48</v>
      </c>
      <c r="S10" s="341">
        <v>49</v>
      </c>
      <c r="T10" s="341">
        <v>50</v>
      </c>
      <c r="U10" s="339">
        <v>51</v>
      </c>
    </row>
    <row r="11" spans="1:21" ht="120.75" customHeight="1">
      <c r="A11" s="6" t="s">
        <v>214</v>
      </c>
      <c r="B11" s="36" t="s">
        <v>215</v>
      </c>
      <c r="C11" s="4" t="s">
        <v>216</v>
      </c>
      <c r="D11" s="26" t="s">
        <v>338</v>
      </c>
      <c r="E11" s="26" t="s">
        <v>339</v>
      </c>
      <c r="F11" s="26" t="s">
        <v>341</v>
      </c>
      <c r="G11" s="26" t="s">
        <v>342</v>
      </c>
      <c r="H11" s="26" t="s">
        <v>343</v>
      </c>
      <c r="I11" s="26" t="s">
        <v>344</v>
      </c>
      <c r="J11" s="26" t="s">
        <v>345</v>
      </c>
      <c r="K11" s="26" t="s">
        <v>346</v>
      </c>
      <c r="L11" s="26" t="s">
        <v>347</v>
      </c>
      <c r="M11" s="26" t="s">
        <v>252</v>
      </c>
      <c r="N11" s="26" t="s">
        <v>348</v>
      </c>
      <c r="O11" s="26" t="s">
        <v>253</v>
      </c>
      <c r="P11" s="26" t="s">
        <v>254</v>
      </c>
      <c r="Q11" s="26" t="s">
        <v>255</v>
      </c>
      <c r="R11" s="26" t="s">
        <v>256</v>
      </c>
      <c r="S11" s="26" t="s">
        <v>257</v>
      </c>
      <c r="T11" s="26" t="s">
        <v>258</v>
      </c>
      <c r="U11" s="113" t="s">
        <v>349</v>
      </c>
    </row>
    <row r="12" spans="1:21" ht="18.75" customHeight="1">
      <c r="A12" s="116">
        <f>'TC 66-204 page 1'!A12</f>
      </c>
      <c r="B12" s="117">
        <f>'TC 66-204 page 1'!B12</f>
      </c>
      <c r="C12" s="111">
        <f>'TC 66-204 page 1'!C12</f>
      </c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5"/>
    </row>
    <row r="13" spans="1:21" ht="18.75" customHeight="1">
      <c r="A13" s="116">
        <f>'TC 66-204 page 1'!A13</f>
      </c>
      <c r="B13" s="117">
        <f>'TC 66-204 page 1'!B13</f>
      </c>
      <c r="C13" s="111">
        <f>'TC 66-204 page 1'!C13</f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5"/>
    </row>
    <row r="14" spans="1:21" ht="18.75" customHeight="1">
      <c r="A14" s="116">
        <f>'TC 66-204 page 1'!A14</f>
      </c>
      <c r="B14" s="117">
        <f>'TC 66-204 page 1'!B14</f>
      </c>
      <c r="C14" s="111">
        <f>'TC 66-204 page 1'!C14</f>
      </c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5"/>
    </row>
    <row r="15" spans="1:21" ht="18.75" customHeight="1">
      <c r="A15" s="116">
        <f>'TC 66-204 page 1'!A15</f>
      </c>
      <c r="B15" s="117">
        <f>'TC 66-204 page 1'!B15</f>
      </c>
      <c r="C15" s="111">
        <f>'TC 66-204 page 1'!C15</f>
      </c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5"/>
    </row>
    <row r="16" spans="1:21" ht="18.75" customHeight="1">
      <c r="A16" s="116">
        <f>'TC 66-204 page 1'!A16</f>
      </c>
      <c r="B16" s="117">
        <f>'TC 66-204 page 1'!B16</f>
      </c>
      <c r="C16" s="111">
        <f>'TC 66-204 page 1'!C16</f>
      </c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5"/>
    </row>
    <row r="17" spans="1:21" ht="18.75" customHeight="1">
      <c r="A17" s="116">
        <f>'TC 66-204 page 1'!A17</f>
      </c>
      <c r="B17" s="117">
        <f>'TC 66-204 page 1'!B17</f>
      </c>
      <c r="C17" s="111">
        <f>'TC 66-204 page 1'!C17</f>
      </c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5"/>
    </row>
    <row r="18" spans="1:21" ht="18.75" customHeight="1">
      <c r="A18" s="116">
        <f>'TC 66-204 page 1'!A18</f>
      </c>
      <c r="B18" s="117">
        <f>'TC 66-204 page 1'!B18</f>
      </c>
      <c r="C18" s="111">
        <f>'TC 66-204 page 1'!C18</f>
      </c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5"/>
    </row>
    <row r="19" spans="1:21" ht="18.75" customHeight="1">
      <c r="A19" s="116">
        <f>'TC 66-204 page 1'!A19</f>
      </c>
      <c r="B19" s="117">
        <f>'TC 66-204 page 1'!B19</f>
      </c>
      <c r="C19" s="111">
        <f>'TC 66-204 page 1'!C19</f>
      </c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5"/>
    </row>
    <row r="20" spans="1:21" ht="18.75" customHeight="1">
      <c r="A20" s="116">
        <f>'TC 66-204 page 1'!A20</f>
      </c>
      <c r="B20" s="117">
        <f>'TC 66-204 page 1'!B20</f>
      </c>
      <c r="C20" s="111">
        <f>'TC 66-204 page 1'!C20</f>
      </c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5"/>
    </row>
    <row r="21" spans="1:21" ht="18.75" customHeight="1">
      <c r="A21" s="116">
        <f>'TC 66-204 page 1'!A21</f>
      </c>
      <c r="B21" s="117">
        <f>'TC 66-204 page 1'!B21</f>
      </c>
      <c r="C21" s="111">
        <f>'TC 66-204 page 1'!C21</f>
      </c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5"/>
    </row>
    <row r="22" spans="1:21" ht="18.75" customHeight="1">
      <c r="A22" s="116">
        <f>'TC 66-204 page 1'!A22</f>
      </c>
      <c r="B22" s="117">
        <f>'TC 66-204 page 1'!B22</f>
      </c>
      <c r="C22" s="111">
        <f>'TC 66-204 page 1'!C22</f>
      </c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5"/>
    </row>
    <row r="23" spans="1:21" ht="18.75" customHeight="1">
      <c r="A23" s="116">
        <f>'TC 66-204 page 1'!A23</f>
      </c>
      <c r="B23" s="117">
        <f>'TC 66-204 page 1'!B23</f>
      </c>
      <c r="C23" s="111">
        <f>'TC 66-204 page 1'!C23</f>
      </c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5"/>
    </row>
    <row r="24" spans="1:21" ht="18.75" customHeight="1">
      <c r="A24" s="116">
        <f>'TC 66-204 page 1'!A24</f>
      </c>
      <c r="B24" s="117">
        <f>'TC 66-204 page 1'!B24</f>
      </c>
      <c r="C24" s="111">
        <f>'TC 66-204 page 1'!C24</f>
      </c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5"/>
    </row>
    <row r="25" spans="1:21" ht="18.75" customHeight="1">
      <c r="A25" s="116">
        <f>'TC 66-204 page 1'!A25</f>
      </c>
      <c r="B25" s="117">
        <f>'TC 66-204 page 1'!B25</f>
      </c>
      <c r="C25" s="111">
        <f>'TC 66-204 page 1'!C25</f>
      </c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5"/>
    </row>
    <row r="26" spans="1:21" ht="18.75" customHeight="1" thickBot="1">
      <c r="A26" s="118">
        <f>'TC 66-204 page 1'!A26</f>
      </c>
      <c r="B26" s="119">
        <f>'TC 66-204 page 1'!B26</f>
      </c>
      <c r="C26" s="127">
        <f>'TC 66-204 page 1'!C26</f>
      </c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3"/>
    </row>
    <row r="27" spans="1:21" ht="18.75" customHeight="1">
      <c r="A27" s="748" t="s">
        <v>233</v>
      </c>
      <c r="B27" s="716"/>
      <c r="C27" s="741"/>
      <c r="D27" s="107">
        <f>SUM(D12:D26)</f>
        <v>0</v>
      </c>
      <c r="E27" s="107">
        <f aca="true" t="shared" si="0" ref="E27:U27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108">
        <f t="shared" si="0"/>
        <v>0</v>
      </c>
      <c r="T27" s="108">
        <f t="shared" si="0"/>
        <v>0</v>
      </c>
      <c r="U27" s="410">
        <f t="shared" si="0"/>
        <v>0</v>
      </c>
    </row>
    <row r="28" spans="1:21" ht="18.75" customHeight="1">
      <c r="A28" s="749" t="s">
        <v>234</v>
      </c>
      <c r="B28" s="718"/>
      <c r="C28" s="738"/>
      <c r="D28" s="95">
        <f>D144</f>
        <v>0</v>
      </c>
      <c r="E28" s="93">
        <f aca="true" t="shared" si="1" ref="E28:U28">E144</f>
        <v>0</v>
      </c>
      <c r="F28" s="93">
        <f t="shared" si="1"/>
        <v>0</v>
      </c>
      <c r="G28" s="93">
        <f t="shared" si="1"/>
        <v>0</v>
      </c>
      <c r="H28" s="93">
        <f t="shared" si="1"/>
        <v>0</v>
      </c>
      <c r="I28" s="93">
        <f t="shared" si="1"/>
        <v>0</v>
      </c>
      <c r="J28" s="93">
        <f t="shared" si="1"/>
        <v>0</v>
      </c>
      <c r="K28" s="93">
        <f t="shared" si="1"/>
        <v>0</v>
      </c>
      <c r="L28" s="93">
        <f t="shared" si="1"/>
        <v>0</v>
      </c>
      <c r="M28" s="93">
        <f t="shared" si="1"/>
        <v>0</v>
      </c>
      <c r="N28" s="93">
        <f t="shared" si="1"/>
        <v>0</v>
      </c>
      <c r="O28" s="93">
        <f t="shared" si="1"/>
        <v>0</v>
      </c>
      <c r="P28" s="93">
        <f t="shared" si="1"/>
        <v>0</v>
      </c>
      <c r="Q28" s="93">
        <f t="shared" si="1"/>
        <v>0</v>
      </c>
      <c r="R28" s="93">
        <f t="shared" si="1"/>
        <v>0</v>
      </c>
      <c r="S28" s="93">
        <f t="shared" si="1"/>
        <v>0</v>
      </c>
      <c r="T28" s="93">
        <f t="shared" si="1"/>
        <v>0</v>
      </c>
      <c r="U28" s="411">
        <f t="shared" si="1"/>
        <v>0</v>
      </c>
    </row>
    <row r="29" spans="1:21" ht="18.75" customHeight="1" thickBot="1">
      <c r="A29" s="750" t="s">
        <v>235</v>
      </c>
      <c r="B29" s="751"/>
      <c r="C29" s="752"/>
      <c r="D29" s="102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595"/>
    </row>
    <row r="30" spans="1:21" ht="12.75" customHeight="1">
      <c r="A30" s="730" t="s">
        <v>358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46" t="s">
        <v>205</v>
      </c>
      <c r="U30" s="746"/>
    </row>
    <row r="31" spans="1:21" ht="12.75" customHeight="1">
      <c r="A31" s="732" t="s">
        <v>359</v>
      </c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32"/>
      <c r="T31" s="744" t="s">
        <v>206</v>
      </c>
      <c r="U31" s="744"/>
    </row>
    <row r="32" spans="1:21" ht="12.75" customHeight="1">
      <c r="A32" s="745" t="s">
        <v>259</v>
      </c>
      <c r="B32" s="745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</row>
    <row r="33" spans="1:21" ht="12.7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pans="1:21" ht="12.75" customHeight="1">
      <c r="A34" s="7"/>
      <c r="B34" s="8"/>
      <c r="C34" s="8"/>
      <c r="D34" s="32"/>
      <c r="E34" s="8"/>
      <c r="F34" s="8"/>
      <c r="G34" s="8"/>
      <c r="H34" s="29"/>
      <c r="I34" s="29"/>
      <c r="J34" s="30"/>
      <c r="K34" s="21"/>
      <c r="L34" s="21"/>
      <c r="M34" s="20"/>
      <c r="N34" s="21"/>
      <c r="O34" s="21"/>
      <c r="P34" s="8"/>
      <c r="Q34" s="11"/>
      <c r="R34" s="11"/>
      <c r="S34" s="9"/>
      <c r="T34" s="8"/>
      <c r="U34" s="18"/>
    </row>
    <row r="35" spans="1:21" ht="14.25" customHeight="1">
      <c r="A35" s="725" t="s">
        <v>236</v>
      </c>
      <c r="B35" s="725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</row>
    <row r="36" spans="1:21" ht="6.75" customHeight="1">
      <c r="A36" s="7"/>
      <c r="B36" s="8"/>
      <c r="C36" s="8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  <c r="U36" s="18"/>
    </row>
    <row r="37" spans="1:21" ht="12.75">
      <c r="A37" s="14"/>
      <c r="B37" s="15" t="s">
        <v>208</v>
      </c>
      <c r="C37" s="722">
        <f>C8</f>
        <v>0</v>
      </c>
      <c r="D37" s="722"/>
      <c r="E37" s="722"/>
      <c r="F37" s="722"/>
      <c r="G37" s="34"/>
      <c r="H37" s="8"/>
      <c r="I37" s="8"/>
      <c r="J37" s="9"/>
      <c r="K37" s="9"/>
      <c r="L37" s="19" t="s">
        <v>213</v>
      </c>
      <c r="M37" s="747">
        <f>M8</f>
        <v>0</v>
      </c>
      <c r="N37" s="722"/>
      <c r="O37" s="722"/>
      <c r="P37" s="31"/>
      <c r="Q37" s="32"/>
      <c r="R37" s="19" t="s">
        <v>649</v>
      </c>
      <c r="S37" s="19"/>
      <c r="T37" s="19"/>
      <c r="U37" s="22"/>
    </row>
    <row r="38" spans="1:21" ht="6.75" customHeight="1" thickBot="1">
      <c r="A38" s="7"/>
      <c r="B38" s="33"/>
      <c r="C38" s="34"/>
      <c r="D38" s="18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  <c r="U38" s="18"/>
    </row>
    <row r="39" spans="1:21" ht="17.25" customHeight="1">
      <c r="A39" s="5"/>
      <c r="B39" s="3"/>
      <c r="C39" s="3"/>
      <c r="D39" s="341">
        <v>34</v>
      </c>
      <c r="E39" s="341">
        <v>35</v>
      </c>
      <c r="F39" s="341">
        <v>36</v>
      </c>
      <c r="G39" s="341">
        <v>37</v>
      </c>
      <c r="H39" s="341">
        <v>38</v>
      </c>
      <c r="I39" s="341">
        <v>39</v>
      </c>
      <c r="J39" s="341">
        <v>40</v>
      </c>
      <c r="K39" s="341">
        <v>41</v>
      </c>
      <c r="L39" s="341">
        <v>42</v>
      </c>
      <c r="M39" s="341">
        <v>43</v>
      </c>
      <c r="N39" s="341">
        <v>44</v>
      </c>
      <c r="O39" s="341">
        <v>45</v>
      </c>
      <c r="P39" s="341">
        <v>46</v>
      </c>
      <c r="Q39" s="341">
        <v>47</v>
      </c>
      <c r="R39" s="341">
        <v>48</v>
      </c>
      <c r="S39" s="341">
        <v>49</v>
      </c>
      <c r="T39" s="341">
        <v>50</v>
      </c>
      <c r="U39" s="339">
        <v>51</v>
      </c>
    </row>
    <row r="40" spans="1:21" ht="120.75" customHeight="1">
      <c r="A40" s="6" t="s">
        <v>214</v>
      </c>
      <c r="B40" s="36" t="s">
        <v>215</v>
      </c>
      <c r="C40" s="4" t="s">
        <v>216</v>
      </c>
      <c r="D40" s="26" t="s">
        <v>338</v>
      </c>
      <c r="E40" s="26" t="s">
        <v>339</v>
      </c>
      <c r="F40" s="26" t="s">
        <v>341</v>
      </c>
      <c r="G40" s="26" t="s">
        <v>342</v>
      </c>
      <c r="H40" s="26" t="s">
        <v>343</v>
      </c>
      <c r="I40" s="26" t="s">
        <v>344</v>
      </c>
      <c r="J40" s="26" t="s">
        <v>345</v>
      </c>
      <c r="K40" s="26" t="s">
        <v>346</v>
      </c>
      <c r="L40" s="26" t="s">
        <v>347</v>
      </c>
      <c r="M40" s="26" t="s">
        <v>252</v>
      </c>
      <c r="N40" s="26" t="s">
        <v>348</v>
      </c>
      <c r="O40" s="26" t="s">
        <v>253</v>
      </c>
      <c r="P40" s="26" t="s">
        <v>254</v>
      </c>
      <c r="Q40" s="26" t="s">
        <v>255</v>
      </c>
      <c r="R40" s="26" t="s">
        <v>256</v>
      </c>
      <c r="S40" s="26" t="s">
        <v>257</v>
      </c>
      <c r="T40" s="26" t="s">
        <v>258</v>
      </c>
      <c r="U40" s="113" t="s">
        <v>349</v>
      </c>
    </row>
    <row r="41" spans="1:21" ht="18.75" customHeight="1">
      <c r="A41" s="116">
        <f>'TC 66-204 page 1'!A41</f>
      </c>
      <c r="B41" s="117">
        <f>'TC 66-204 page 1'!B41</f>
      </c>
      <c r="C41" s="111">
        <f>'TC 66-204 page 1'!C41</f>
      </c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504"/>
      <c r="O41" s="504"/>
      <c r="P41" s="504"/>
      <c r="Q41" s="504"/>
      <c r="R41" s="504"/>
      <c r="S41" s="504"/>
      <c r="T41" s="504"/>
      <c r="U41" s="495"/>
    </row>
    <row r="42" spans="1:21" ht="18.75" customHeight="1">
      <c r="A42" s="116">
        <f>'TC 66-204 page 1'!A42</f>
      </c>
      <c r="B42" s="117">
        <f>'TC 66-204 page 1'!B42</f>
      </c>
      <c r="C42" s="111">
        <f>'TC 66-204 page 1'!C42</f>
      </c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504"/>
      <c r="O42" s="504"/>
      <c r="P42" s="504"/>
      <c r="Q42" s="504"/>
      <c r="R42" s="504"/>
      <c r="S42" s="504"/>
      <c r="T42" s="504"/>
      <c r="U42" s="495"/>
    </row>
    <row r="43" spans="1:21" ht="18.75" customHeight="1">
      <c r="A43" s="116">
        <f>'TC 66-204 page 1'!A43</f>
      </c>
      <c r="B43" s="117">
        <f>'TC 66-204 page 1'!B43</f>
      </c>
      <c r="C43" s="111">
        <f>'TC 66-204 page 1'!C43</f>
      </c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504"/>
      <c r="O43" s="504"/>
      <c r="P43" s="504"/>
      <c r="Q43" s="504"/>
      <c r="R43" s="504"/>
      <c r="S43" s="504"/>
      <c r="T43" s="504"/>
      <c r="U43" s="495"/>
    </row>
    <row r="44" spans="1:21" ht="18.75" customHeight="1">
      <c r="A44" s="116">
        <f>'TC 66-204 page 1'!A44</f>
      </c>
      <c r="B44" s="117">
        <f>'TC 66-204 page 1'!B44</f>
      </c>
      <c r="C44" s="111">
        <f>'TC 66-204 page 1'!C44</f>
      </c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5"/>
    </row>
    <row r="45" spans="1:21" ht="18.75" customHeight="1">
      <c r="A45" s="116">
        <f>'TC 66-204 page 1'!A45</f>
      </c>
      <c r="B45" s="117">
        <f>'TC 66-204 page 1'!B45</f>
      </c>
      <c r="C45" s="111">
        <f>'TC 66-204 page 1'!C45</f>
      </c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5"/>
    </row>
    <row r="46" spans="1:21" ht="18.75" customHeight="1">
      <c r="A46" s="116">
        <f>'TC 66-204 page 1'!A46</f>
      </c>
      <c r="B46" s="117">
        <f>'TC 66-204 page 1'!B46</f>
      </c>
      <c r="C46" s="111">
        <f>'TC 66-204 page 1'!C46</f>
      </c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5"/>
    </row>
    <row r="47" spans="1:21" ht="18.75" customHeight="1">
      <c r="A47" s="116">
        <f>'TC 66-204 page 1'!A47</f>
      </c>
      <c r="B47" s="117">
        <f>'TC 66-204 page 1'!B47</f>
      </c>
      <c r="C47" s="111">
        <f>'TC 66-204 page 1'!C47</f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5"/>
    </row>
    <row r="48" spans="1:21" ht="18.75" customHeight="1">
      <c r="A48" s="116">
        <f>'TC 66-204 page 1'!A48</f>
      </c>
      <c r="B48" s="117">
        <f>'TC 66-204 page 1'!B48</f>
      </c>
      <c r="C48" s="111">
        <f>'TC 66-204 page 1'!C48</f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5"/>
    </row>
    <row r="49" spans="1:21" ht="18.75" customHeight="1">
      <c r="A49" s="116">
        <f>'TC 66-204 page 1'!A49</f>
      </c>
      <c r="B49" s="117">
        <f>'TC 66-204 page 1'!B49</f>
      </c>
      <c r="C49" s="111">
        <f>'TC 66-204 page 1'!C49</f>
      </c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5"/>
    </row>
    <row r="50" spans="1:21" ht="18.75" customHeight="1">
      <c r="A50" s="116">
        <f>'TC 66-204 page 1'!A50</f>
      </c>
      <c r="B50" s="117">
        <f>'TC 66-204 page 1'!B50</f>
      </c>
      <c r="C50" s="111">
        <f>'TC 66-204 page 1'!C50</f>
      </c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5"/>
    </row>
    <row r="51" spans="1:21" ht="18.75" customHeight="1">
      <c r="A51" s="116">
        <f>'TC 66-204 page 1'!A51</f>
      </c>
      <c r="B51" s="117">
        <f>'TC 66-204 page 1'!B51</f>
      </c>
      <c r="C51" s="111">
        <f>'TC 66-204 page 1'!C51</f>
      </c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5"/>
    </row>
    <row r="52" spans="1:21" ht="18.75" customHeight="1">
      <c r="A52" s="116">
        <f>'TC 66-204 page 1'!A52</f>
      </c>
      <c r="B52" s="117">
        <f>'TC 66-204 page 1'!B52</f>
      </c>
      <c r="C52" s="111">
        <f>'TC 66-204 page 1'!C52</f>
      </c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5"/>
    </row>
    <row r="53" spans="1:21" ht="18.75" customHeight="1">
      <c r="A53" s="116">
        <f>'TC 66-204 page 1'!A53</f>
      </c>
      <c r="B53" s="117">
        <f>'TC 66-204 page 1'!B53</f>
      </c>
      <c r="C53" s="111">
        <f>'TC 66-204 page 1'!C53</f>
      </c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5"/>
    </row>
    <row r="54" spans="1:21" ht="18.75" customHeight="1">
      <c r="A54" s="116">
        <f>'TC 66-204 page 1'!A54</f>
      </c>
      <c r="B54" s="117">
        <f>'TC 66-204 page 1'!B54</f>
      </c>
      <c r="C54" s="111">
        <f>'TC 66-204 page 1'!C54</f>
      </c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5"/>
    </row>
    <row r="55" spans="1:21" ht="18.75" customHeight="1" thickBot="1">
      <c r="A55" s="118">
        <f>'TC 66-204 page 1'!A55</f>
      </c>
      <c r="B55" s="119">
        <f>'TC 66-204 page 1'!B55</f>
      </c>
      <c r="C55" s="127">
        <f>'TC 66-204 page 1'!C55</f>
      </c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3"/>
    </row>
    <row r="56" spans="1:21" ht="18.75" customHeight="1">
      <c r="A56" s="748" t="s">
        <v>233</v>
      </c>
      <c r="B56" s="716"/>
      <c r="C56" s="741"/>
      <c r="D56" s="107">
        <f aca="true" t="shared" si="2" ref="D56:U56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108">
        <f t="shared" si="2"/>
        <v>0</v>
      </c>
      <c r="T56" s="108">
        <f t="shared" si="2"/>
        <v>0</v>
      </c>
      <c r="U56" s="410">
        <f t="shared" si="2"/>
        <v>0</v>
      </c>
    </row>
    <row r="57" spans="1:21" ht="18.75" customHeight="1">
      <c r="A57" s="749" t="s">
        <v>234</v>
      </c>
      <c r="B57" s="718"/>
      <c r="C57" s="738"/>
      <c r="D57" s="596">
        <f>D144</f>
        <v>0</v>
      </c>
      <c r="E57" s="99">
        <f aca="true" t="shared" si="3" ref="E57:U57">E144</f>
        <v>0</v>
      </c>
      <c r="F57" s="99">
        <f t="shared" si="3"/>
        <v>0</v>
      </c>
      <c r="G57" s="99">
        <f t="shared" si="3"/>
        <v>0</v>
      </c>
      <c r="H57" s="345">
        <f t="shared" si="3"/>
        <v>0</v>
      </c>
      <c r="I57" s="99">
        <f t="shared" si="3"/>
        <v>0</v>
      </c>
      <c r="J57" s="345">
        <f t="shared" si="3"/>
        <v>0</v>
      </c>
      <c r="K57" s="99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345">
        <f t="shared" si="3"/>
        <v>0</v>
      </c>
      <c r="Q57" s="99">
        <f t="shared" si="3"/>
        <v>0</v>
      </c>
      <c r="R57" s="99">
        <f t="shared" si="3"/>
        <v>0</v>
      </c>
      <c r="S57" s="345">
        <f t="shared" si="3"/>
        <v>0</v>
      </c>
      <c r="T57" s="99">
        <f t="shared" si="3"/>
        <v>0</v>
      </c>
      <c r="U57" s="409">
        <f t="shared" si="3"/>
        <v>0</v>
      </c>
    </row>
    <row r="58" spans="1:21" ht="18.75" customHeight="1" thickBot="1">
      <c r="A58" s="750" t="s">
        <v>235</v>
      </c>
      <c r="B58" s="751"/>
      <c r="C58" s="752"/>
      <c r="D58" s="102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595"/>
    </row>
    <row r="59" spans="1:21" ht="12.75" customHeight="1">
      <c r="A59" s="730" t="s">
        <v>358</v>
      </c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46" t="s">
        <v>205</v>
      </c>
      <c r="U59" s="746"/>
    </row>
    <row r="60" spans="1:21" ht="12.75" customHeight="1">
      <c r="A60" s="732" t="s">
        <v>359</v>
      </c>
      <c r="B60" s="732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44" t="s">
        <v>206</v>
      </c>
      <c r="U60" s="744"/>
    </row>
    <row r="61" spans="1:21" ht="12.75" customHeight="1">
      <c r="A61" s="745" t="s">
        <v>259</v>
      </c>
      <c r="B61" s="745"/>
      <c r="C61" s="745"/>
      <c r="D61" s="745"/>
      <c r="E61" s="745"/>
      <c r="F61" s="745"/>
      <c r="G61" s="745"/>
      <c r="H61" s="745"/>
      <c r="I61" s="745"/>
      <c r="J61" s="745"/>
      <c r="K61" s="745"/>
      <c r="L61" s="745"/>
      <c r="M61" s="745"/>
      <c r="N61" s="745"/>
      <c r="O61" s="745"/>
      <c r="P61" s="745"/>
      <c r="Q61" s="745"/>
      <c r="R61" s="745"/>
      <c r="S61" s="745"/>
      <c r="T61" s="745"/>
      <c r="U61" s="745"/>
    </row>
    <row r="62" spans="1:21" ht="12.75" customHeight="1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</row>
    <row r="63" spans="1:21" ht="12.75" customHeight="1">
      <c r="A63" s="7"/>
      <c r="B63" s="8"/>
      <c r="C63" s="8"/>
      <c r="D63" s="32"/>
      <c r="E63" s="8"/>
      <c r="F63" s="8"/>
      <c r="G63" s="8"/>
      <c r="H63" s="29"/>
      <c r="I63" s="29"/>
      <c r="J63" s="30"/>
      <c r="K63" s="21"/>
      <c r="L63" s="21"/>
      <c r="M63" s="20"/>
      <c r="N63" s="21"/>
      <c r="O63" s="21"/>
      <c r="P63" s="8"/>
      <c r="Q63" s="11"/>
      <c r="R63" s="11"/>
      <c r="S63" s="9"/>
      <c r="T63" s="8"/>
      <c r="U63" s="18"/>
    </row>
    <row r="64" spans="1:21" ht="14.25" customHeight="1">
      <c r="A64" s="725" t="s">
        <v>236</v>
      </c>
      <c r="B64" s="725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  <c r="S64" s="725"/>
      <c r="T64" s="725"/>
      <c r="U64" s="725"/>
    </row>
    <row r="65" spans="1:21" ht="6.75" customHeight="1">
      <c r="A65" s="7"/>
      <c r="B65" s="8"/>
      <c r="C65" s="8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  <c r="U65" s="18"/>
    </row>
    <row r="66" spans="1:21" ht="12.75">
      <c r="A66" s="14"/>
      <c r="B66" s="15" t="s">
        <v>208</v>
      </c>
      <c r="C66" s="722">
        <f>C37</f>
        <v>0</v>
      </c>
      <c r="D66" s="722"/>
      <c r="E66" s="722"/>
      <c r="F66" s="722"/>
      <c r="G66" s="34"/>
      <c r="H66" s="8"/>
      <c r="I66" s="8"/>
      <c r="J66" s="9"/>
      <c r="K66" s="9"/>
      <c r="L66" s="19" t="s">
        <v>213</v>
      </c>
      <c r="M66" s="747">
        <f>M37</f>
        <v>0</v>
      </c>
      <c r="N66" s="722"/>
      <c r="O66" s="722"/>
      <c r="P66" s="31"/>
      <c r="Q66" s="32"/>
      <c r="R66" s="19" t="s">
        <v>648</v>
      </c>
      <c r="S66" s="19"/>
      <c r="T66" s="19"/>
      <c r="U66" s="22"/>
    </row>
    <row r="67" spans="1:21" ht="6.75" customHeight="1" thickBot="1">
      <c r="A67" s="7"/>
      <c r="B67" s="33"/>
      <c r="C67" s="34"/>
      <c r="D67" s="18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  <c r="U67" s="18"/>
    </row>
    <row r="68" spans="1:21" ht="17.25" customHeight="1">
      <c r="A68" s="5"/>
      <c r="B68" s="3"/>
      <c r="C68" s="3"/>
      <c r="D68" s="341">
        <v>34</v>
      </c>
      <c r="E68" s="341">
        <v>35</v>
      </c>
      <c r="F68" s="341">
        <v>36</v>
      </c>
      <c r="G68" s="341">
        <v>37</v>
      </c>
      <c r="H68" s="341">
        <v>38</v>
      </c>
      <c r="I68" s="341">
        <v>39</v>
      </c>
      <c r="J68" s="341">
        <v>40</v>
      </c>
      <c r="K68" s="341">
        <v>41</v>
      </c>
      <c r="L68" s="341">
        <v>42</v>
      </c>
      <c r="M68" s="341">
        <v>43</v>
      </c>
      <c r="N68" s="341">
        <v>44</v>
      </c>
      <c r="O68" s="341">
        <v>45</v>
      </c>
      <c r="P68" s="341">
        <v>46</v>
      </c>
      <c r="Q68" s="341">
        <v>47</v>
      </c>
      <c r="R68" s="341">
        <v>48</v>
      </c>
      <c r="S68" s="341">
        <v>49</v>
      </c>
      <c r="T68" s="341">
        <v>50</v>
      </c>
      <c r="U68" s="339">
        <v>51</v>
      </c>
    </row>
    <row r="69" spans="1:21" ht="120.75" customHeight="1">
      <c r="A69" s="6" t="s">
        <v>214</v>
      </c>
      <c r="B69" s="36" t="s">
        <v>215</v>
      </c>
      <c r="C69" s="4" t="s">
        <v>216</v>
      </c>
      <c r="D69" s="26" t="s">
        <v>338</v>
      </c>
      <c r="E69" s="26" t="s">
        <v>339</v>
      </c>
      <c r="F69" s="26" t="s">
        <v>341</v>
      </c>
      <c r="G69" s="26" t="s">
        <v>342</v>
      </c>
      <c r="H69" s="26" t="s">
        <v>343</v>
      </c>
      <c r="I69" s="26" t="s">
        <v>344</v>
      </c>
      <c r="J69" s="26" t="s">
        <v>345</v>
      </c>
      <c r="K69" s="26" t="s">
        <v>346</v>
      </c>
      <c r="L69" s="26" t="s">
        <v>347</v>
      </c>
      <c r="M69" s="26" t="s">
        <v>252</v>
      </c>
      <c r="N69" s="26" t="s">
        <v>348</v>
      </c>
      <c r="O69" s="26" t="s">
        <v>253</v>
      </c>
      <c r="P69" s="26" t="s">
        <v>254</v>
      </c>
      <c r="Q69" s="26" t="s">
        <v>255</v>
      </c>
      <c r="R69" s="26" t="s">
        <v>256</v>
      </c>
      <c r="S69" s="26" t="s">
        <v>257</v>
      </c>
      <c r="T69" s="26" t="s">
        <v>258</v>
      </c>
      <c r="U69" s="113" t="s">
        <v>349</v>
      </c>
    </row>
    <row r="70" spans="1:21" ht="18.75" customHeight="1">
      <c r="A70" s="116">
        <f>'TC 66-204 page 1'!A70</f>
      </c>
      <c r="B70" s="117">
        <f>'TC 66-204 page 1'!B70</f>
      </c>
      <c r="C70" s="111">
        <f>'TC 66-204 page 1'!C70</f>
      </c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501"/>
      <c r="O70" s="501"/>
      <c r="P70" s="501"/>
      <c r="Q70" s="501"/>
      <c r="R70" s="501"/>
      <c r="S70" s="501"/>
      <c r="T70" s="501"/>
      <c r="U70" s="495"/>
    </row>
    <row r="71" spans="1:21" ht="18.75" customHeight="1">
      <c r="A71" s="116">
        <f>'TC 66-204 page 1'!A71</f>
      </c>
      <c r="B71" s="117">
        <f>'TC 66-204 page 1'!B71</f>
      </c>
      <c r="C71" s="111">
        <f>'TC 66-204 page 1'!C71</f>
      </c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501"/>
      <c r="O71" s="501"/>
      <c r="P71" s="501"/>
      <c r="Q71" s="501"/>
      <c r="R71" s="501"/>
      <c r="S71" s="501"/>
      <c r="T71" s="501"/>
      <c r="U71" s="495"/>
    </row>
    <row r="72" spans="1:21" ht="18.75" customHeight="1">
      <c r="A72" s="116">
        <f>'TC 66-204 page 1'!A72</f>
      </c>
      <c r="B72" s="117">
        <f>'TC 66-204 page 1'!B72</f>
      </c>
      <c r="C72" s="111">
        <f>'TC 66-204 page 1'!C72</f>
      </c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501"/>
      <c r="O72" s="501"/>
      <c r="P72" s="501"/>
      <c r="Q72" s="501"/>
      <c r="R72" s="501"/>
      <c r="S72" s="501"/>
      <c r="T72" s="501"/>
      <c r="U72" s="495"/>
    </row>
    <row r="73" spans="1:21" ht="18.75" customHeight="1">
      <c r="A73" s="116">
        <f>'TC 66-204 page 1'!A73</f>
      </c>
      <c r="B73" s="117">
        <f>'TC 66-204 page 1'!B73</f>
      </c>
      <c r="C73" s="111">
        <f>'TC 66-204 page 1'!C73</f>
      </c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5"/>
    </row>
    <row r="74" spans="1:21" ht="18.75" customHeight="1">
      <c r="A74" s="116">
        <f>'TC 66-204 page 1'!A74</f>
      </c>
      <c r="B74" s="117">
        <f>'TC 66-204 page 1'!B74</f>
      </c>
      <c r="C74" s="111">
        <f>'TC 66-204 page 1'!C74</f>
      </c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5"/>
    </row>
    <row r="75" spans="1:21" ht="18.75" customHeight="1">
      <c r="A75" s="116">
        <f>'TC 66-204 page 1'!A75</f>
      </c>
      <c r="B75" s="117">
        <f>'TC 66-204 page 1'!B75</f>
      </c>
      <c r="C75" s="111">
        <f>'TC 66-204 page 1'!C75</f>
      </c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5"/>
    </row>
    <row r="76" spans="1:21" ht="18.75" customHeight="1">
      <c r="A76" s="116">
        <f>'TC 66-204 page 1'!A76</f>
      </c>
      <c r="B76" s="117">
        <f>'TC 66-204 page 1'!B76</f>
      </c>
      <c r="C76" s="111">
        <f>'TC 66-204 page 1'!C76</f>
      </c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5"/>
    </row>
    <row r="77" spans="1:21" ht="18.75" customHeight="1">
      <c r="A77" s="116">
        <f>'TC 66-204 page 1'!A77</f>
      </c>
      <c r="B77" s="117">
        <f>'TC 66-204 page 1'!B77</f>
      </c>
      <c r="C77" s="111">
        <f>'TC 66-204 page 1'!C77</f>
      </c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5"/>
    </row>
    <row r="78" spans="1:21" ht="18.75" customHeight="1">
      <c r="A78" s="116">
        <f>'TC 66-204 page 1'!A78</f>
      </c>
      <c r="B78" s="117">
        <f>'TC 66-204 page 1'!B78</f>
      </c>
      <c r="C78" s="111">
        <f>'TC 66-204 page 1'!C78</f>
      </c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5"/>
    </row>
    <row r="79" spans="1:21" ht="18.75" customHeight="1">
      <c r="A79" s="116">
        <f>'TC 66-204 page 1'!A79</f>
      </c>
      <c r="B79" s="117">
        <f>'TC 66-204 page 1'!B79</f>
      </c>
      <c r="C79" s="111">
        <f>'TC 66-204 page 1'!C79</f>
      </c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5"/>
    </row>
    <row r="80" spans="1:21" ht="18.75" customHeight="1">
      <c r="A80" s="116">
        <f>'TC 66-204 page 1'!A80</f>
      </c>
      <c r="B80" s="117">
        <f>'TC 66-204 page 1'!B80</f>
      </c>
      <c r="C80" s="111">
        <f>'TC 66-204 page 1'!C80</f>
      </c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5"/>
    </row>
    <row r="81" spans="1:21" ht="18.75" customHeight="1">
      <c r="A81" s="116">
        <f>'TC 66-204 page 1'!A81</f>
      </c>
      <c r="B81" s="117">
        <f>'TC 66-204 page 1'!B81</f>
      </c>
      <c r="C81" s="111">
        <f>'TC 66-204 page 1'!C81</f>
      </c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5"/>
    </row>
    <row r="82" spans="1:21" ht="18.75" customHeight="1">
      <c r="A82" s="116">
        <f>'TC 66-204 page 1'!A82</f>
      </c>
      <c r="B82" s="117">
        <f>'TC 66-204 page 1'!B82</f>
      </c>
      <c r="C82" s="111">
        <f>'TC 66-204 page 1'!C82</f>
      </c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5"/>
    </row>
    <row r="83" spans="1:21" ht="18.75" customHeight="1">
      <c r="A83" s="116">
        <f>'TC 66-204 page 1'!A83</f>
      </c>
      <c r="B83" s="117">
        <f>'TC 66-204 page 1'!B83</f>
      </c>
      <c r="C83" s="111">
        <f>'TC 66-204 page 1'!C83</f>
      </c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5"/>
    </row>
    <row r="84" spans="1:21" ht="18.75" customHeight="1" thickBot="1">
      <c r="A84" s="118">
        <f>'TC 66-204 page 1'!A84</f>
      </c>
      <c r="B84" s="119">
        <f>'TC 66-204 page 1'!B84</f>
      </c>
      <c r="C84" s="127">
        <f>'TC 66-204 page 1'!C84</f>
      </c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3"/>
    </row>
    <row r="85" spans="1:21" ht="18.75" customHeight="1">
      <c r="A85" s="748" t="s">
        <v>233</v>
      </c>
      <c r="B85" s="716"/>
      <c r="C85" s="741"/>
      <c r="D85" s="107">
        <f aca="true" t="shared" si="4" ref="D85:U85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108">
        <f t="shared" si="4"/>
        <v>0</v>
      </c>
      <c r="T85" s="108">
        <f t="shared" si="4"/>
        <v>0</v>
      </c>
      <c r="U85" s="410">
        <f t="shared" si="4"/>
        <v>0</v>
      </c>
    </row>
    <row r="86" spans="1:21" ht="18.75" customHeight="1">
      <c r="A86" s="749" t="s">
        <v>234</v>
      </c>
      <c r="B86" s="718"/>
      <c r="C86" s="738"/>
      <c r="D86" s="596">
        <f>D144</f>
        <v>0</v>
      </c>
      <c r="E86" s="99">
        <f aca="true" t="shared" si="5" ref="E86:U86">E144</f>
        <v>0</v>
      </c>
      <c r="F86" s="99">
        <f t="shared" si="5"/>
        <v>0</v>
      </c>
      <c r="G86" s="99">
        <f t="shared" si="5"/>
        <v>0</v>
      </c>
      <c r="H86" s="345">
        <f t="shared" si="5"/>
        <v>0</v>
      </c>
      <c r="I86" s="99">
        <f t="shared" si="5"/>
        <v>0</v>
      </c>
      <c r="J86" s="345">
        <f t="shared" si="5"/>
        <v>0</v>
      </c>
      <c r="K86" s="99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345">
        <f t="shared" si="5"/>
        <v>0</v>
      </c>
      <c r="Q86" s="99">
        <f t="shared" si="5"/>
        <v>0</v>
      </c>
      <c r="R86" s="99">
        <f t="shared" si="5"/>
        <v>0</v>
      </c>
      <c r="S86" s="345">
        <f t="shared" si="5"/>
        <v>0</v>
      </c>
      <c r="T86" s="99">
        <f t="shared" si="5"/>
        <v>0</v>
      </c>
      <c r="U86" s="409">
        <f t="shared" si="5"/>
        <v>0</v>
      </c>
    </row>
    <row r="87" spans="1:21" ht="18.75" customHeight="1" thickBot="1">
      <c r="A87" s="750" t="s">
        <v>235</v>
      </c>
      <c r="B87" s="751"/>
      <c r="C87" s="752"/>
      <c r="D87" s="102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595"/>
    </row>
    <row r="88" spans="1:21" ht="12.75" customHeight="1">
      <c r="A88" s="730" t="s">
        <v>358</v>
      </c>
      <c r="B88" s="730"/>
      <c r="C88" s="730"/>
      <c r="D88" s="730"/>
      <c r="E88" s="730"/>
      <c r="F88" s="730"/>
      <c r="G88" s="730"/>
      <c r="H88" s="730"/>
      <c r="I88" s="730"/>
      <c r="J88" s="730"/>
      <c r="K88" s="730"/>
      <c r="L88" s="730"/>
      <c r="M88" s="730"/>
      <c r="N88" s="730"/>
      <c r="O88" s="730"/>
      <c r="P88" s="730"/>
      <c r="Q88" s="730"/>
      <c r="R88" s="730"/>
      <c r="S88" s="730"/>
      <c r="T88" s="746" t="s">
        <v>205</v>
      </c>
      <c r="U88" s="746"/>
    </row>
    <row r="89" spans="1:21" ht="12.75" customHeight="1">
      <c r="A89" s="732" t="s">
        <v>359</v>
      </c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732"/>
      <c r="M89" s="732"/>
      <c r="N89" s="732"/>
      <c r="O89" s="732"/>
      <c r="P89" s="732"/>
      <c r="Q89" s="732"/>
      <c r="R89" s="732"/>
      <c r="S89" s="732"/>
      <c r="T89" s="744" t="s">
        <v>206</v>
      </c>
      <c r="U89" s="744"/>
    </row>
    <row r="90" spans="1:21" ht="12.75" customHeight="1">
      <c r="A90" s="745" t="s">
        <v>259</v>
      </c>
      <c r="B90" s="745"/>
      <c r="C90" s="745"/>
      <c r="D90" s="745"/>
      <c r="E90" s="745"/>
      <c r="F90" s="745"/>
      <c r="G90" s="745"/>
      <c r="H90" s="745"/>
      <c r="I90" s="745"/>
      <c r="J90" s="745"/>
      <c r="K90" s="745"/>
      <c r="L90" s="745"/>
      <c r="M90" s="745"/>
      <c r="N90" s="745"/>
      <c r="O90" s="745"/>
      <c r="P90" s="745"/>
      <c r="Q90" s="745"/>
      <c r="R90" s="745"/>
      <c r="S90" s="745"/>
      <c r="T90" s="745"/>
      <c r="U90" s="745"/>
    </row>
    <row r="91" spans="1:21" ht="12.75" customHeight="1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</row>
    <row r="92" spans="1:21" ht="12.75" customHeight="1">
      <c r="A92" s="7"/>
      <c r="B92" s="8"/>
      <c r="C92" s="8"/>
      <c r="D92" s="32"/>
      <c r="E92" s="8"/>
      <c r="F92" s="8"/>
      <c r="G92" s="8"/>
      <c r="H92" s="29"/>
      <c r="I92" s="29"/>
      <c r="J92" s="30"/>
      <c r="K92" s="21"/>
      <c r="L92" s="21"/>
      <c r="M92" s="20"/>
      <c r="N92" s="21"/>
      <c r="O92" s="21"/>
      <c r="P92" s="8"/>
      <c r="Q92" s="11"/>
      <c r="R92" s="11"/>
      <c r="S92" s="9"/>
      <c r="T92" s="8"/>
      <c r="U92" s="18"/>
    </row>
    <row r="93" spans="1:21" ht="14.25" customHeight="1">
      <c r="A93" s="725" t="s">
        <v>236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</row>
    <row r="94" spans="1:21" ht="6.75" customHeight="1">
      <c r="A94" s="7"/>
      <c r="B94" s="8"/>
      <c r="C94" s="8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  <c r="U94" s="18"/>
    </row>
    <row r="95" spans="1:21" ht="12.75">
      <c r="A95" s="14"/>
      <c r="B95" s="15" t="s">
        <v>208</v>
      </c>
      <c r="C95" s="722">
        <f>C37</f>
        <v>0</v>
      </c>
      <c r="D95" s="722"/>
      <c r="E95" s="722"/>
      <c r="F95" s="722"/>
      <c r="G95" s="34"/>
      <c r="H95" s="8"/>
      <c r="I95" s="8"/>
      <c r="J95" s="9"/>
      <c r="K95" s="9"/>
      <c r="L95" s="19" t="s">
        <v>213</v>
      </c>
      <c r="M95" s="747">
        <f>M37</f>
        <v>0</v>
      </c>
      <c r="N95" s="722"/>
      <c r="O95" s="722"/>
      <c r="P95" s="31"/>
      <c r="Q95" s="32"/>
      <c r="R95" s="19" t="s">
        <v>697</v>
      </c>
      <c r="S95" s="19"/>
      <c r="T95" s="19"/>
      <c r="U95" s="22"/>
    </row>
    <row r="96" spans="1:21" ht="6.75" customHeight="1" thickBot="1">
      <c r="A96" s="7"/>
      <c r="B96" s="33"/>
      <c r="C96" s="34"/>
      <c r="D96" s="18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  <c r="U96" s="18"/>
    </row>
    <row r="97" spans="1:21" ht="17.25" customHeight="1">
      <c r="A97" s="5"/>
      <c r="B97" s="3"/>
      <c r="C97" s="3"/>
      <c r="D97" s="341">
        <v>34</v>
      </c>
      <c r="E97" s="341">
        <v>35</v>
      </c>
      <c r="F97" s="341">
        <v>36</v>
      </c>
      <c r="G97" s="341">
        <v>37</v>
      </c>
      <c r="H97" s="341">
        <v>38</v>
      </c>
      <c r="I97" s="341">
        <v>39</v>
      </c>
      <c r="J97" s="341">
        <v>40</v>
      </c>
      <c r="K97" s="341">
        <v>41</v>
      </c>
      <c r="L97" s="341">
        <v>42</v>
      </c>
      <c r="M97" s="341">
        <v>43</v>
      </c>
      <c r="N97" s="341">
        <v>44</v>
      </c>
      <c r="O97" s="341">
        <v>45</v>
      </c>
      <c r="P97" s="341">
        <v>46</v>
      </c>
      <c r="Q97" s="341">
        <v>47</v>
      </c>
      <c r="R97" s="341">
        <v>48</v>
      </c>
      <c r="S97" s="341">
        <v>49</v>
      </c>
      <c r="T97" s="341">
        <v>50</v>
      </c>
      <c r="U97" s="339">
        <v>51</v>
      </c>
    </row>
    <row r="98" spans="1:21" ht="120.75" customHeight="1">
      <c r="A98" s="6" t="s">
        <v>214</v>
      </c>
      <c r="B98" s="36" t="s">
        <v>215</v>
      </c>
      <c r="C98" s="4" t="s">
        <v>216</v>
      </c>
      <c r="D98" s="26" t="s">
        <v>338</v>
      </c>
      <c r="E98" s="26" t="s">
        <v>339</v>
      </c>
      <c r="F98" s="26" t="s">
        <v>341</v>
      </c>
      <c r="G98" s="26" t="s">
        <v>342</v>
      </c>
      <c r="H98" s="26" t="s">
        <v>343</v>
      </c>
      <c r="I98" s="26" t="s">
        <v>344</v>
      </c>
      <c r="J98" s="26" t="s">
        <v>345</v>
      </c>
      <c r="K98" s="26" t="s">
        <v>346</v>
      </c>
      <c r="L98" s="26" t="s">
        <v>347</v>
      </c>
      <c r="M98" s="26" t="s">
        <v>252</v>
      </c>
      <c r="N98" s="26" t="s">
        <v>348</v>
      </c>
      <c r="O98" s="26" t="s">
        <v>253</v>
      </c>
      <c r="P98" s="26" t="s">
        <v>254</v>
      </c>
      <c r="Q98" s="26" t="s">
        <v>255</v>
      </c>
      <c r="R98" s="26" t="s">
        <v>256</v>
      </c>
      <c r="S98" s="26" t="s">
        <v>257</v>
      </c>
      <c r="T98" s="26" t="s">
        <v>258</v>
      </c>
      <c r="U98" s="113" t="s">
        <v>349</v>
      </c>
    </row>
    <row r="99" spans="1:21" ht="18.75" customHeight="1">
      <c r="A99" s="116">
        <f>'TC 66-204 page 1'!A99</f>
      </c>
      <c r="B99" s="117">
        <f>'TC 66-204 page 1'!B99</f>
      </c>
      <c r="C99" s="111">
        <f>'TC 66-204 page 1'!C99</f>
      </c>
      <c r="D99" s="492"/>
      <c r="E99" s="492"/>
      <c r="F99" s="492"/>
      <c r="G99" s="492"/>
      <c r="H99" s="492"/>
      <c r="I99" s="492"/>
      <c r="J99" s="492"/>
      <c r="K99" s="492"/>
      <c r="L99" s="492"/>
      <c r="M99" s="492"/>
      <c r="N99" s="501"/>
      <c r="O99" s="501"/>
      <c r="P99" s="501"/>
      <c r="Q99" s="501"/>
      <c r="R99" s="501"/>
      <c r="S99" s="501"/>
      <c r="T99" s="501"/>
      <c r="U99" s="495"/>
    </row>
    <row r="100" spans="1:21" ht="18.75" customHeight="1">
      <c r="A100" s="116">
        <f>'TC 66-204 page 1'!A100</f>
      </c>
      <c r="B100" s="117">
        <f>'TC 66-204 page 1'!B100</f>
      </c>
      <c r="C100" s="111">
        <f>'TC 66-204 page 1'!C100</f>
      </c>
      <c r="D100" s="492"/>
      <c r="E100" s="492"/>
      <c r="F100" s="492"/>
      <c r="G100" s="492"/>
      <c r="H100" s="492"/>
      <c r="I100" s="492"/>
      <c r="J100" s="492"/>
      <c r="K100" s="492"/>
      <c r="L100" s="492"/>
      <c r="M100" s="492"/>
      <c r="N100" s="501"/>
      <c r="O100" s="501"/>
      <c r="P100" s="501"/>
      <c r="Q100" s="501"/>
      <c r="R100" s="501"/>
      <c r="S100" s="501"/>
      <c r="T100" s="501"/>
      <c r="U100" s="495"/>
    </row>
    <row r="101" spans="1:21" ht="18.75" customHeight="1">
      <c r="A101" s="116">
        <f>'TC 66-204 page 1'!A101</f>
      </c>
      <c r="B101" s="117">
        <f>'TC 66-204 page 1'!B101</f>
      </c>
      <c r="C101" s="111">
        <f>'TC 66-204 page 1'!C101</f>
      </c>
      <c r="D101" s="492"/>
      <c r="E101" s="492"/>
      <c r="F101" s="492"/>
      <c r="G101" s="492"/>
      <c r="H101" s="492"/>
      <c r="I101" s="492"/>
      <c r="J101" s="492"/>
      <c r="K101" s="492"/>
      <c r="L101" s="492"/>
      <c r="M101" s="492"/>
      <c r="N101" s="501"/>
      <c r="O101" s="501"/>
      <c r="P101" s="501"/>
      <c r="Q101" s="501"/>
      <c r="R101" s="501"/>
      <c r="S101" s="501"/>
      <c r="T101" s="501"/>
      <c r="U101" s="495"/>
    </row>
    <row r="102" spans="1:21" ht="18.75" customHeight="1">
      <c r="A102" s="116">
        <f>'TC 66-204 page 1'!A102</f>
      </c>
      <c r="B102" s="117">
        <f>'TC 66-204 page 1'!B102</f>
      </c>
      <c r="C102" s="111">
        <f>'TC 66-204 page 1'!C102</f>
      </c>
      <c r="D102" s="492"/>
      <c r="E102" s="492"/>
      <c r="F102" s="492"/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5"/>
    </row>
    <row r="103" spans="1:21" ht="18.75" customHeight="1">
      <c r="A103" s="116">
        <f>'TC 66-204 page 1'!A103</f>
      </c>
      <c r="B103" s="117">
        <f>'TC 66-204 page 1'!B103</f>
      </c>
      <c r="C103" s="111">
        <f>'TC 66-204 page 1'!C103</f>
      </c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5"/>
    </row>
    <row r="104" spans="1:21" ht="18.75" customHeight="1">
      <c r="A104" s="116">
        <f>'TC 66-204 page 1'!A104</f>
      </c>
      <c r="B104" s="117">
        <f>'TC 66-204 page 1'!B104</f>
      </c>
      <c r="C104" s="111">
        <f>'TC 66-204 page 1'!C104</f>
      </c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5"/>
    </row>
    <row r="105" spans="1:21" ht="18.75" customHeight="1">
      <c r="A105" s="116">
        <f>'TC 66-204 page 1'!A105</f>
      </c>
      <c r="B105" s="117">
        <f>'TC 66-204 page 1'!B105</f>
      </c>
      <c r="C105" s="111">
        <f>'TC 66-204 page 1'!C105</f>
      </c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5"/>
    </row>
    <row r="106" spans="1:21" ht="18.75" customHeight="1">
      <c r="A106" s="116">
        <f>'TC 66-204 page 1'!A106</f>
      </c>
      <c r="B106" s="117">
        <f>'TC 66-204 page 1'!B106</f>
      </c>
      <c r="C106" s="111">
        <f>'TC 66-204 page 1'!C106</f>
      </c>
      <c r="D106" s="492"/>
      <c r="E106" s="492"/>
      <c r="F106" s="492"/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5"/>
    </row>
    <row r="107" spans="1:21" ht="18.75" customHeight="1">
      <c r="A107" s="116">
        <f>'TC 66-204 page 1'!A107</f>
      </c>
      <c r="B107" s="117">
        <f>'TC 66-204 page 1'!B107</f>
      </c>
      <c r="C107" s="111">
        <f>'TC 66-204 page 1'!C107</f>
      </c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5"/>
    </row>
    <row r="108" spans="1:21" ht="18.75" customHeight="1">
      <c r="A108" s="116">
        <f>'TC 66-204 page 1'!A108</f>
      </c>
      <c r="B108" s="117">
        <f>'TC 66-204 page 1'!B108</f>
      </c>
      <c r="C108" s="111">
        <f>'TC 66-204 page 1'!C108</f>
      </c>
      <c r="D108" s="492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5"/>
    </row>
    <row r="109" spans="1:21" ht="18.75" customHeight="1">
      <c r="A109" s="116">
        <f>'TC 66-204 page 1'!A109</f>
      </c>
      <c r="B109" s="117">
        <f>'TC 66-204 page 1'!B109</f>
      </c>
      <c r="C109" s="111">
        <f>'TC 66-204 page 1'!C109</f>
      </c>
      <c r="D109" s="492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5"/>
    </row>
    <row r="110" spans="1:21" ht="18.75" customHeight="1">
      <c r="A110" s="116">
        <f>'TC 66-204 page 1'!A110</f>
      </c>
      <c r="B110" s="117">
        <f>'TC 66-204 page 1'!B110</f>
      </c>
      <c r="C110" s="111">
        <f>'TC 66-204 page 1'!C110</f>
      </c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5"/>
    </row>
    <row r="111" spans="1:21" ht="18.75" customHeight="1">
      <c r="A111" s="116">
        <f>'TC 66-204 page 1'!A111</f>
      </c>
      <c r="B111" s="117">
        <f>'TC 66-204 page 1'!B111</f>
      </c>
      <c r="C111" s="111">
        <f>'TC 66-204 page 1'!C111</f>
      </c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5"/>
    </row>
    <row r="112" spans="1:21" ht="18.75" customHeight="1">
      <c r="A112" s="116">
        <f>'TC 66-204 page 1'!A112</f>
      </c>
      <c r="B112" s="117">
        <f>'TC 66-204 page 1'!B112</f>
      </c>
      <c r="C112" s="111">
        <f>'TC 66-204 page 1'!C112</f>
      </c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5"/>
    </row>
    <row r="113" spans="1:21" ht="18.75" customHeight="1" thickBot="1">
      <c r="A113" s="118">
        <f>'TC 66-204 page 1'!A113</f>
      </c>
      <c r="B113" s="119">
        <f>'TC 66-204 page 1'!B113</f>
      </c>
      <c r="C113" s="127">
        <f>'TC 66-204 page 1'!C113</f>
      </c>
      <c r="D113" s="502"/>
      <c r="E113" s="502"/>
      <c r="F113" s="502"/>
      <c r="G113" s="502"/>
      <c r="H113" s="502"/>
      <c r="I113" s="502"/>
      <c r="J113" s="502"/>
      <c r="K113" s="502"/>
      <c r="L113" s="502"/>
      <c r="M113" s="502"/>
      <c r="N113" s="502"/>
      <c r="O113" s="502"/>
      <c r="P113" s="502"/>
      <c r="Q113" s="502"/>
      <c r="R113" s="502"/>
      <c r="S113" s="502"/>
      <c r="T113" s="502"/>
      <c r="U113" s="503"/>
    </row>
    <row r="114" spans="1:21" ht="18.75" customHeight="1">
      <c r="A114" s="748" t="s">
        <v>233</v>
      </c>
      <c r="B114" s="716"/>
      <c r="C114" s="741"/>
      <c r="D114" s="107">
        <f aca="true" t="shared" si="6" ref="D114:U114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108">
        <f t="shared" si="6"/>
        <v>0</v>
      </c>
      <c r="T114" s="108">
        <f t="shared" si="6"/>
        <v>0</v>
      </c>
      <c r="U114" s="410">
        <f t="shared" si="6"/>
        <v>0</v>
      </c>
    </row>
    <row r="115" spans="1:21" ht="18.75" customHeight="1">
      <c r="A115" s="749" t="s">
        <v>234</v>
      </c>
      <c r="B115" s="718"/>
      <c r="C115" s="738"/>
      <c r="D115" s="596">
        <f>D144</f>
        <v>0</v>
      </c>
      <c r="E115" s="99">
        <f aca="true" t="shared" si="7" ref="E115:U115">E144</f>
        <v>0</v>
      </c>
      <c r="F115" s="99">
        <f t="shared" si="7"/>
        <v>0</v>
      </c>
      <c r="G115" s="99">
        <f t="shared" si="7"/>
        <v>0</v>
      </c>
      <c r="H115" s="345">
        <f t="shared" si="7"/>
        <v>0</v>
      </c>
      <c r="I115" s="99">
        <f t="shared" si="7"/>
        <v>0</v>
      </c>
      <c r="J115" s="345">
        <f t="shared" si="7"/>
        <v>0</v>
      </c>
      <c r="K115" s="99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345">
        <f t="shared" si="7"/>
        <v>0</v>
      </c>
      <c r="Q115" s="99">
        <f t="shared" si="7"/>
        <v>0</v>
      </c>
      <c r="R115" s="99">
        <f t="shared" si="7"/>
        <v>0</v>
      </c>
      <c r="S115" s="345">
        <f t="shared" si="7"/>
        <v>0</v>
      </c>
      <c r="T115" s="99">
        <f t="shared" si="7"/>
        <v>0</v>
      </c>
      <c r="U115" s="409">
        <f t="shared" si="7"/>
        <v>0</v>
      </c>
    </row>
    <row r="116" spans="1:21" ht="18.75" customHeight="1" thickBot="1">
      <c r="A116" s="750" t="s">
        <v>235</v>
      </c>
      <c r="B116" s="751"/>
      <c r="C116" s="752"/>
      <c r="D116" s="102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595"/>
    </row>
    <row r="117" spans="1:21" ht="12.75" customHeight="1">
      <c r="A117" s="730" t="s">
        <v>358</v>
      </c>
      <c r="B117" s="730"/>
      <c r="C117" s="730"/>
      <c r="D117" s="730"/>
      <c r="E117" s="730"/>
      <c r="F117" s="730"/>
      <c r="G117" s="730"/>
      <c r="H117" s="730"/>
      <c r="I117" s="730"/>
      <c r="J117" s="730"/>
      <c r="K117" s="730"/>
      <c r="L117" s="730"/>
      <c r="M117" s="730"/>
      <c r="N117" s="730"/>
      <c r="O117" s="730"/>
      <c r="P117" s="730"/>
      <c r="Q117" s="730"/>
      <c r="R117" s="730"/>
      <c r="S117" s="730"/>
      <c r="T117" s="746" t="s">
        <v>205</v>
      </c>
      <c r="U117" s="746"/>
    </row>
    <row r="118" spans="1:21" ht="12.75" customHeight="1">
      <c r="A118" s="732" t="s">
        <v>359</v>
      </c>
      <c r="B118" s="732"/>
      <c r="C118" s="732"/>
      <c r="D118" s="732"/>
      <c r="E118" s="732"/>
      <c r="F118" s="732"/>
      <c r="G118" s="732"/>
      <c r="H118" s="732"/>
      <c r="I118" s="732"/>
      <c r="J118" s="732"/>
      <c r="K118" s="732"/>
      <c r="L118" s="732"/>
      <c r="M118" s="732"/>
      <c r="N118" s="732"/>
      <c r="O118" s="732"/>
      <c r="P118" s="732"/>
      <c r="Q118" s="732"/>
      <c r="R118" s="732"/>
      <c r="S118" s="732"/>
      <c r="T118" s="744" t="s">
        <v>206</v>
      </c>
      <c r="U118" s="744"/>
    </row>
    <row r="119" spans="1:21" ht="12.75" customHeight="1">
      <c r="A119" s="745" t="s">
        <v>259</v>
      </c>
      <c r="B119" s="745"/>
      <c r="C119" s="745"/>
      <c r="D119" s="745"/>
      <c r="E119" s="745"/>
      <c r="F119" s="745"/>
      <c r="G119" s="745"/>
      <c r="H119" s="745"/>
      <c r="I119" s="745"/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5"/>
      <c r="U119" s="745"/>
    </row>
    <row r="120" spans="1:21" ht="12.75" customHeight="1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</row>
    <row r="121" spans="1:21" ht="12.75" customHeight="1">
      <c r="A121" s="7"/>
      <c r="B121" s="8"/>
      <c r="C121" s="8"/>
      <c r="D121" s="32"/>
      <c r="E121" s="8"/>
      <c r="F121" s="8"/>
      <c r="G121" s="8"/>
      <c r="H121" s="29"/>
      <c r="I121" s="29"/>
      <c r="J121" s="30"/>
      <c r="K121" s="21"/>
      <c r="L121" s="21"/>
      <c r="M121" s="20"/>
      <c r="N121" s="21"/>
      <c r="O121" s="21"/>
      <c r="P121" s="8"/>
      <c r="Q121" s="11"/>
      <c r="R121" s="11"/>
      <c r="S121" s="9"/>
      <c r="T121" s="8"/>
      <c r="U121" s="18"/>
    </row>
    <row r="122" spans="1:21" ht="14.25" customHeight="1">
      <c r="A122" s="725" t="s">
        <v>236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5"/>
      <c r="R122" s="725"/>
      <c r="S122" s="725"/>
      <c r="T122" s="725"/>
      <c r="U122" s="725"/>
    </row>
    <row r="123" spans="1:21" ht="6.75" customHeight="1">
      <c r="A123" s="7"/>
      <c r="B123" s="8"/>
      <c r="C123" s="8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  <c r="U123" s="18"/>
    </row>
    <row r="124" spans="1:21" ht="12.75" customHeight="1">
      <c r="A124" s="14"/>
      <c r="B124" s="15" t="s">
        <v>208</v>
      </c>
      <c r="C124" s="722">
        <f>C8</f>
        <v>0</v>
      </c>
      <c r="D124" s="722"/>
      <c r="E124" s="722"/>
      <c r="F124" s="722"/>
      <c r="G124" s="34"/>
      <c r="H124" s="8"/>
      <c r="I124" s="8"/>
      <c r="J124" s="9"/>
      <c r="K124" s="9"/>
      <c r="L124" s="19" t="s">
        <v>213</v>
      </c>
      <c r="M124" s="747">
        <f>M8</f>
        <v>0</v>
      </c>
      <c r="N124" s="722"/>
      <c r="O124" s="722"/>
      <c r="P124" s="31"/>
      <c r="Q124" s="32"/>
      <c r="R124" s="19" t="s">
        <v>698</v>
      </c>
      <c r="S124" s="19"/>
      <c r="T124" s="19"/>
      <c r="U124" s="22"/>
    </row>
    <row r="125" spans="1:21" ht="6.75" customHeight="1" thickBot="1">
      <c r="A125" s="7"/>
      <c r="B125" s="33"/>
      <c r="C125" s="34"/>
      <c r="D125" s="18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  <c r="U125" s="18"/>
    </row>
    <row r="126" spans="1:21" ht="17.25" customHeight="1">
      <c r="A126" s="5"/>
      <c r="B126" s="3"/>
      <c r="C126" s="3"/>
      <c r="D126" s="341">
        <v>34</v>
      </c>
      <c r="E126" s="341">
        <v>35</v>
      </c>
      <c r="F126" s="341">
        <v>36</v>
      </c>
      <c r="G126" s="341">
        <v>37</v>
      </c>
      <c r="H126" s="341">
        <v>38</v>
      </c>
      <c r="I126" s="341">
        <v>39</v>
      </c>
      <c r="J126" s="341">
        <v>40</v>
      </c>
      <c r="K126" s="341">
        <v>41</v>
      </c>
      <c r="L126" s="341">
        <v>42</v>
      </c>
      <c r="M126" s="341">
        <v>43</v>
      </c>
      <c r="N126" s="341">
        <v>44</v>
      </c>
      <c r="O126" s="341">
        <v>45</v>
      </c>
      <c r="P126" s="341">
        <v>46</v>
      </c>
      <c r="Q126" s="341">
        <v>47</v>
      </c>
      <c r="R126" s="341">
        <v>48</v>
      </c>
      <c r="S126" s="341">
        <v>49</v>
      </c>
      <c r="T126" s="341">
        <v>50</v>
      </c>
      <c r="U126" s="339">
        <v>51</v>
      </c>
    </row>
    <row r="127" spans="1:21" ht="120.75" customHeight="1">
      <c r="A127" s="6" t="s">
        <v>214</v>
      </c>
      <c r="B127" s="36" t="s">
        <v>215</v>
      </c>
      <c r="C127" s="4" t="s">
        <v>216</v>
      </c>
      <c r="D127" s="26" t="s">
        <v>338</v>
      </c>
      <c r="E127" s="26" t="s">
        <v>339</v>
      </c>
      <c r="F127" s="26" t="s">
        <v>341</v>
      </c>
      <c r="G127" s="26" t="s">
        <v>342</v>
      </c>
      <c r="H127" s="26" t="s">
        <v>343</v>
      </c>
      <c r="I127" s="26" t="s">
        <v>344</v>
      </c>
      <c r="J127" s="26" t="s">
        <v>345</v>
      </c>
      <c r="K127" s="26" t="s">
        <v>346</v>
      </c>
      <c r="L127" s="26" t="s">
        <v>347</v>
      </c>
      <c r="M127" s="26" t="s">
        <v>252</v>
      </c>
      <c r="N127" s="26" t="s">
        <v>348</v>
      </c>
      <c r="O127" s="26" t="s">
        <v>253</v>
      </c>
      <c r="P127" s="26" t="s">
        <v>254</v>
      </c>
      <c r="Q127" s="26" t="s">
        <v>255</v>
      </c>
      <c r="R127" s="26" t="s">
        <v>256</v>
      </c>
      <c r="S127" s="26" t="s">
        <v>257</v>
      </c>
      <c r="T127" s="26" t="s">
        <v>258</v>
      </c>
      <c r="U127" s="113" t="s">
        <v>349</v>
      </c>
    </row>
    <row r="128" spans="1:21" ht="18.75" customHeight="1">
      <c r="A128" s="116">
        <f>'TC 66-204 page 1'!A128</f>
      </c>
      <c r="B128" s="405">
        <f>'TC 66-204 page 1'!B128</f>
      </c>
      <c r="C128" s="111">
        <f>'TC 66-204 page 1'!C128</f>
      </c>
      <c r="D128" s="492"/>
      <c r="E128" s="492"/>
      <c r="F128" s="492"/>
      <c r="G128" s="492"/>
      <c r="H128" s="492"/>
      <c r="I128" s="492"/>
      <c r="J128" s="492"/>
      <c r="K128" s="492"/>
      <c r="L128" s="492"/>
      <c r="M128" s="492"/>
      <c r="N128" s="501"/>
      <c r="O128" s="501"/>
      <c r="P128" s="501"/>
      <c r="Q128" s="501"/>
      <c r="R128" s="501"/>
      <c r="S128" s="501"/>
      <c r="T128" s="501"/>
      <c r="U128" s="495"/>
    </row>
    <row r="129" spans="1:21" ht="18.75" customHeight="1">
      <c r="A129" s="116">
        <f>'TC 66-204 page 1'!A129</f>
      </c>
      <c r="B129" s="117">
        <f>'TC 66-204 page 1'!B129</f>
      </c>
      <c r="C129" s="111">
        <f>'TC 66-204 page 1'!C129</f>
      </c>
      <c r="D129" s="492"/>
      <c r="E129" s="492"/>
      <c r="F129" s="492"/>
      <c r="G129" s="492"/>
      <c r="H129" s="492"/>
      <c r="I129" s="492"/>
      <c r="J129" s="492"/>
      <c r="K129" s="492"/>
      <c r="L129" s="492"/>
      <c r="M129" s="492"/>
      <c r="N129" s="504"/>
      <c r="O129" s="501"/>
      <c r="P129" s="501"/>
      <c r="Q129" s="492"/>
      <c r="R129" s="501"/>
      <c r="S129" s="501"/>
      <c r="T129" s="501"/>
      <c r="U129" s="495"/>
    </row>
    <row r="130" spans="1:21" ht="18.75" customHeight="1">
      <c r="A130" s="116">
        <f>'TC 66-204 page 1'!A130</f>
      </c>
      <c r="B130" s="117">
        <f>'TC 66-204 page 1'!B130</f>
      </c>
      <c r="C130" s="111">
        <f>'TC 66-204 page 1'!C130</f>
      </c>
      <c r="D130" s="492"/>
      <c r="E130" s="492"/>
      <c r="F130" s="492"/>
      <c r="G130" s="492"/>
      <c r="H130" s="492"/>
      <c r="I130" s="492"/>
      <c r="J130" s="492"/>
      <c r="K130" s="492"/>
      <c r="L130" s="492"/>
      <c r="M130" s="492"/>
      <c r="N130" s="501"/>
      <c r="O130" s="501"/>
      <c r="P130" s="501"/>
      <c r="Q130" s="501"/>
      <c r="R130" s="501"/>
      <c r="S130" s="501"/>
      <c r="T130" s="501"/>
      <c r="U130" s="495"/>
    </row>
    <row r="131" spans="1:21" ht="18.75" customHeight="1">
      <c r="A131" s="116">
        <f>'TC 66-204 page 1'!A131</f>
      </c>
      <c r="B131" s="117">
        <f>'TC 66-204 page 1'!B131</f>
      </c>
      <c r="C131" s="111">
        <f>'TC 66-204 page 1'!C131</f>
      </c>
      <c r="D131" s="492"/>
      <c r="E131" s="492"/>
      <c r="F131" s="492"/>
      <c r="G131" s="492"/>
      <c r="H131" s="492"/>
      <c r="I131" s="492"/>
      <c r="J131" s="492"/>
      <c r="K131" s="492"/>
      <c r="L131" s="492"/>
      <c r="M131" s="492"/>
      <c r="N131" s="501"/>
      <c r="O131" s="501"/>
      <c r="P131" s="501"/>
      <c r="Q131" s="501"/>
      <c r="R131" s="501"/>
      <c r="S131" s="501"/>
      <c r="T131" s="501"/>
      <c r="U131" s="495"/>
    </row>
    <row r="132" spans="1:21" ht="18.75" customHeight="1">
      <c r="A132" s="116">
        <f>'TC 66-204 page 1'!A132</f>
      </c>
      <c r="B132" s="117">
        <f>'TC 66-204 page 1'!B132</f>
      </c>
      <c r="C132" s="111">
        <f>'TC 66-204 page 1'!C132</f>
      </c>
      <c r="D132" s="492"/>
      <c r="E132" s="492"/>
      <c r="F132" s="492"/>
      <c r="G132" s="492"/>
      <c r="H132" s="492"/>
      <c r="I132" s="492"/>
      <c r="J132" s="492"/>
      <c r="K132" s="492"/>
      <c r="L132" s="492"/>
      <c r="M132" s="492"/>
      <c r="N132" s="492"/>
      <c r="O132" s="492"/>
      <c r="P132" s="492"/>
      <c r="Q132" s="492"/>
      <c r="R132" s="492"/>
      <c r="S132" s="492"/>
      <c r="T132" s="492"/>
      <c r="U132" s="495"/>
    </row>
    <row r="133" spans="1:21" ht="18.75" customHeight="1">
      <c r="A133" s="116">
        <f>'TC 66-204 page 1'!A133</f>
      </c>
      <c r="B133" s="117">
        <f>'TC 66-204 page 1'!B133</f>
      </c>
      <c r="C133" s="111">
        <f>'TC 66-204 page 1'!C133</f>
      </c>
      <c r="D133" s="492"/>
      <c r="E133" s="492"/>
      <c r="F133" s="492"/>
      <c r="G133" s="492"/>
      <c r="H133" s="492"/>
      <c r="I133" s="492"/>
      <c r="J133" s="492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  <c r="U133" s="495"/>
    </row>
    <row r="134" spans="1:21" ht="18.75" customHeight="1">
      <c r="A134" s="116">
        <f>'TC 66-204 page 1'!A134</f>
      </c>
      <c r="B134" s="117">
        <f>'TC 66-204 page 1'!B134</f>
      </c>
      <c r="C134" s="111">
        <f>'TC 66-204 page 1'!C134</f>
      </c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5"/>
    </row>
    <row r="135" spans="1:21" ht="18.75" customHeight="1">
      <c r="A135" s="116">
        <f>'TC 66-204 page 1'!A135</f>
      </c>
      <c r="B135" s="117">
        <f>'TC 66-204 page 1'!B135</f>
      </c>
      <c r="C135" s="111">
        <f>'TC 66-204 page 1'!C135</f>
      </c>
      <c r="D135" s="492"/>
      <c r="E135" s="492"/>
      <c r="F135" s="492"/>
      <c r="G135" s="492"/>
      <c r="H135" s="492"/>
      <c r="I135" s="492"/>
      <c r="J135" s="492"/>
      <c r="K135" s="492"/>
      <c r="L135" s="492"/>
      <c r="M135" s="492"/>
      <c r="N135" s="492"/>
      <c r="O135" s="492"/>
      <c r="P135" s="492"/>
      <c r="Q135" s="492"/>
      <c r="R135" s="492"/>
      <c r="S135" s="492"/>
      <c r="T135" s="492"/>
      <c r="U135" s="495"/>
    </row>
    <row r="136" spans="1:21" ht="18.75" customHeight="1">
      <c r="A136" s="116">
        <f>'TC 66-204 page 1'!A136</f>
      </c>
      <c r="B136" s="117">
        <f>'TC 66-204 page 1'!B136</f>
      </c>
      <c r="C136" s="111">
        <f>'TC 66-204 page 1'!C136</f>
      </c>
      <c r="D136" s="492"/>
      <c r="E136" s="492"/>
      <c r="F136" s="492"/>
      <c r="G136" s="492"/>
      <c r="H136" s="492"/>
      <c r="I136" s="492"/>
      <c r="J136" s="492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495"/>
    </row>
    <row r="137" spans="1:21" ht="18.75" customHeight="1">
      <c r="A137" s="116">
        <f>'TC 66-204 page 1'!A137</f>
      </c>
      <c r="B137" s="117">
        <f>'TC 66-204 page 1'!B137</f>
      </c>
      <c r="C137" s="111">
        <f>'TC 66-204 page 1'!C137</f>
      </c>
      <c r="D137" s="492"/>
      <c r="E137" s="492"/>
      <c r="F137" s="492"/>
      <c r="G137" s="492"/>
      <c r="H137" s="492"/>
      <c r="I137" s="492"/>
      <c r="J137" s="492"/>
      <c r="K137" s="492"/>
      <c r="L137" s="492"/>
      <c r="M137" s="492"/>
      <c r="N137" s="492"/>
      <c r="O137" s="492"/>
      <c r="P137" s="492"/>
      <c r="Q137" s="492"/>
      <c r="R137" s="492"/>
      <c r="S137" s="492"/>
      <c r="T137" s="492"/>
      <c r="U137" s="495"/>
    </row>
    <row r="138" spans="1:21" ht="18.75" customHeight="1">
      <c r="A138" s="116">
        <f>'TC 66-204 page 1'!A138</f>
      </c>
      <c r="B138" s="117">
        <f>'TC 66-204 page 1'!B138</f>
      </c>
      <c r="C138" s="111">
        <f>'TC 66-204 page 1'!C138</f>
      </c>
      <c r="D138" s="492"/>
      <c r="E138" s="492"/>
      <c r="F138" s="492"/>
      <c r="G138" s="492"/>
      <c r="H138" s="492"/>
      <c r="I138" s="492"/>
      <c r="J138" s="492"/>
      <c r="K138" s="492"/>
      <c r="L138" s="492"/>
      <c r="M138" s="492"/>
      <c r="N138" s="492"/>
      <c r="O138" s="492"/>
      <c r="P138" s="492"/>
      <c r="Q138" s="492"/>
      <c r="R138" s="492"/>
      <c r="S138" s="492"/>
      <c r="T138" s="492"/>
      <c r="U138" s="495"/>
    </row>
    <row r="139" spans="1:21" ht="18.75" customHeight="1">
      <c r="A139" s="116">
        <f>'TC 66-204 page 1'!A139</f>
      </c>
      <c r="B139" s="117">
        <f>'TC 66-204 page 1'!B139</f>
      </c>
      <c r="C139" s="111">
        <f>'TC 66-204 page 1'!C139</f>
      </c>
      <c r="D139" s="492"/>
      <c r="E139" s="492"/>
      <c r="F139" s="492"/>
      <c r="G139" s="492"/>
      <c r="H139" s="492"/>
      <c r="I139" s="492"/>
      <c r="J139" s="492"/>
      <c r="K139" s="492"/>
      <c r="L139" s="492"/>
      <c r="M139" s="492"/>
      <c r="N139" s="492"/>
      <c r="O139" s="492"/>
      <c r="P139" s="492"/>
      <c r="Q139" s="492"/>
      <c r="R139" s="492"/>
      <c r="S139" s="492"/>
      <c r="T139" s="492"/>
      <c r="U139" s="495"/>
    </row>
    <row r="140" spans="1:21" ht="18.75" customHeight="1">
      <c r="A140" s="116">
        <f>'TC 66-204 page 1'!A140</f>
      </c>
      <c r="B140" s="117">
        <f>'TC 66-204 page 1'!B140</f>
      </c>
      <c r="C140" s="111">
        <f>'TC 66-204 page 1'!C140</f>
      </c>
      <c r="D140" s="492"/>
      <c r="E140" s="492"/>
      <c r="F140" s="492"/>
      <c r="G140" s="492"/>
      <c r="H140" s="492"/>
      <c r="I140" s="492"/>
      <c r="J140" s="492"/>
      <c r="K140" s="492"/>
      <c r="L140" s="492"/>
      <c r="M140" s="492"/>
      <c r="N140" s="492"/>
      <c r="O140" s="492"/>
      <c r="P140" s="492"/>
      <c r="Q140" s="492"/>
      <c r="R140" s="492"/>
      <c r="S140" s="492"/>
      <c r="T140" s="492"/>
      <c r="U140" s="495"/>
    </row>
    <row r="141" spans="1:21" ht="18.75" customHeight="1">
      <c r="A141" s="116">
        <f>'TC 66-204 page 1'!A141</f>
      </c>
      <c r="B141" s="117">
        <f>'TC 66-204 page 1'!B141</f>
      </c>
      <c r="C141" s="111">
        <f>'TC 66-204 page 1'!C141</f>
      </c>
      <c r="D141" s="492"/>
      <c r="E141" s="492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/>
      <c r="U141" s="495"/>
    </row>
    <row r="142" spans="1:21" ht="18.75" customHeight="1" thickBot="1">
      <c r="A142" s="118">
        <f>'TC 66-204 page 1'!A142</f>
      </c>
      <c r="B142" s="119">
        <f>'TC 66-204 page 1'!B142</f>
      </c>
      <c r="C142" s="127">
        <f>'TC 66-204 page 1'!C142</f>
      </c>
      <c r="D142" s="502"/>
      <c r="E142" s="502"/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3"/>
    </row>
    <row r="143" spans="1:21" ht="18.75" customHeight="1">
      <c r="A143" s="748" t="s">
        <v>233</v>
      </c>
      <c r="B143" s="716"/>
      <c r="C143" s="741"/>
      <c r="D143" s="107">
        <f aca="true" t="shared" si="8" ref="D143:U143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108">
        <f t="shared" si="8"/>
        <v>0</v>
      </c>
      <c r="T143" s="108">
        <f t="shared" si="8"/>
        <v>0</v>
      </c>
      <c r="U143" s="410">
        <f t="shared" si="8"/>
        <v>0</v>
      </c>
    </row>
    <row r="144" spans="1:21" ht="18.75" customHeight="1">
      <c r="A144" s="749" t="s">
        <v>234</v>
      </c>
      <c r="B144" s="718"/>
      <c r="C144" s="738"/>
      <c r="D144" s="344">
        <f>D27+D56+D85+D114+D143</f>
        <v>0</v>
      </c>
      <c r="E144" s="344">
        <f aca="true" t="shared" si="9" ref="E144:U144">E27+E56+E85+E114+E143</f>
        <v>0</v>
      </c>
      <c r="F144" s="99">
        <f t="shared" si="9"/>
        <v>0</v>
      </c>
      <c r="G144" s="99">
        <f t="shared" si="9"/>
        <v>0</v>
      </c>
      <c r="H144" s="99">
        <f t="shared" si="9"/>
        <v>0</v>
      </c>
      <c r="I144" s="345">
        <f t="shared" si="9"/>
        <v>0</v>
      </c>
      <c r="J144" s="99">
        <f t="shared" si="9"/>
        <v>0</v>
      </c>
      <c r="K144" s="345">
        <f t="shared" si="9"/>
        <v>0</v>
      </c>
      <c r="L144" s="99">
        <f t="shared" si="9"/>
        <v>0</v>
      </c>
      <c r="M144" s="99">
        <f t="shared" si="9"/>
        <v>0</v>
      </c>
      <c r="N144" s="99">
        <f t="shared" si="9"/>
        <v>0</v>
      </c>
      <c r="O144" s="99">
        <f t="shared" si="9"/>
        <v>0</v>
      </c>
      <c r="P144" s="99">
        <f t="shared" si="9"/>
        <v>0</v>
      </c>
      <c r="Q144" s="345">
        <f t="shared" si="9"/>
        <v>0</v>
      </c>
      <c r="R144" s="99">
        <f t="shared" si="9"/>
        <v>0</v>
      </c>
      <c r="S144" s="99">
        <f t="shared" si="9"/>
        <v>0</v>
      </c>
      <c r="T144" s="93">
        <f t="shared" si="9"/>
        <v>0</v>
      </c>
      <c r="U144" s="409">
        <f t="shared" si="9"/>
        <v>0</v>
      </c>
    </row>
    <row r="145" spans="1:21" ht="18.75" customHeight="1" thickBot="1">
      <c r="A145" s="750" t="s">
        <v>235</v>
      </c>
      <c r="B145" s="751"/>
      <c r="C145" s="752"/>
      <c r="D145" s="102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595"/>
    </row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sheetProtection sheet="1" objects="1" scenarios="1"/>
  <mergeCells count="55">
    <mergeCell ref="A118:S118"/>
    <mergeCell ref="T118:U118"/>
    <mergeCell ref="A119:U119"/>
    <mergeCell ref="A144:C144"/>
    <mergeCell ref="A145:C145"/>
    <mergeCell ref="A122:U122"/>
    <mergeCell ref="C124:F124"/>
    <mergeCell ref="M124:O124"/>
    <mergeCell ref="A143:C143"/>
    <mergeCell ref="A58:C58"/>
    <mergeCell ref="A117:S117"/>
    <mergeCell ref="A88:S88"/>
    <mergeCell ref="A93:U93"/>
    <mergeCell ref="C95:F95"/>
    <mergeCell ref="M95:O95"/>
    <mergeCell ref="A114:C114"/>
    <mergeCell ref="A115:C115"/>
    <mergeCell ref="T117:U117"/>
    <mergeCell ref="A116:C116"/>
    <mergeCell ref="A27:C27"/>
    <mergeCell ref="A35:U35"/>
    <mergeCell ref="C37:F37"/>
    <mergeCell ref="M37:O37"/>
    <mergeCell ref="A56:C56"/>
    <mergeCell ref="A57:C57"/>
    <mergeCell ref="T31:U31"/>
    <mergeCell ref="A32:U32"/>
    <mergeCell ref="A1:S1"/>
    <mergeCell ref="C8:F8"/>
    <mergeCell ref="T1:U1"/>
    <mergeCell ref="T2:U2"/>
    <mergeCell ref="A6:U6"/>
    <mergeCell ref="A3:U3"/>
    <mergeCell ref="A2:S2"/>
    <mergeCell ref="M8:N8"/>
    <mergeCell ref="A90:U90"/>
    <mergeCell ref="A86:C86"/>
    <mergeCell ref="A87:C87"/>
    <mergeCell ref="A59:S59"/>
    <mergeCell ref="A64:U64"/>
    <mergeCell ref="A28:C28"/>
    <mergeCell ref="A29:C29"/>
    <mergeCell ref="A30:S30"/>
    <mergeCell ref="T30:U30"/>
    <mergeCell ref="A31:S31"/>
    <mergeCell ref="C66:F66"/>
    <mergeCell ref="M66:O66"/>
    <mergeCell ref="A85:C85"/>
    <mergeCell ref="T88:U88"/>
    <mergeCell ref="A89:S89"/>
    <mergeCell ref="T59:U59"/>
    <mergeCell ref="A60:S60"/>
    <mergeCell ref="T60:U60"/>
    <mergeCell ref="A61:U61"/>
    <mergeCell ref="T89:U89"/>
  </mergeCells>
  <conditionalFormatting sqref="D56:U56 D143:U144 D27:U28 D114:U114 D85:U85">
    <cfRule type="cellIs" priority="1" dxfId="2" operator="equal" stopIfTrue="1">
      <formula>0</formula>
    </cfRule>
  </conditionalFormatting>
  <printOptions/>
  <pageMargins left="0.25" right="0" top="0.25" bottom="0" header="0.5" footer="0.5"/>
  <pageSetup horizontalDpi="600" verticalDpi="600" orientation="landscape" r:id="rId1"/>
  <rowBreaks count="2" manualBreakCount="2">
    <brk id="29" max="20" man="1"/>
    <brk id="11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O634"/>
  <sheetViews>
    <sheetView zoomScale="115" zoomScaleNormal="115" zoomScaleSheetLayoutView="100" zoomScalePageLayoutView="0" workbookViewId="0" topLeftCell="A70">
      <selection activeCell="R79" sqref="R79"/>
    </sheetView>
  </sheetViews>
  <sheetFormatPr defaultColWidth="9.140625" defaultRowHeight="12.75"/>
  <cols>
    <col min="1" max="1" width="4.140625" style="150" customWidth="1"/>
    <col min="2" max="8" width="2.8515625" style="80" customWidth="1"/>
    <col min="9" max="9" width="2.8515625" style="81" customWidth="1"/>
    <col min="10" max="17" width="2.8515625" style="80" customWidth="1"/>
    <col min="18" max="18" width="3.421875" style="80" customWidth="1"/>
    <col min="19" max="19" width="2.28125" style="80" customWidth="1"/>
    <col min="20" max="20" width="4.00390625" style="80" customWidth="1"/>
    <col min="21" max="21" width="11.421875" style="258" customWidth="1"/>
    <col min="22" max="22" width="2.851562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6" width="2.8515625" style="258" customWidth="1"/>
    <col min="27" max="27" width="2.8515625" style="654" customWidth="1"/>
    <col min="28" max="28" width="12.7109375" style="258" hidden="1" customWidth="1"/>
    <col min="29" max="34" width="12.7109375" style="80" hidden="1" customWidth="1"/>
    <col min="35" max="16384" width="9.140625" style="80" customWidth="1"/>
  </cols>
  <sheetData>
    <row r="1" spans="1:31" s="79" customFormat="1" ht="13.5" customHeight="1">
      <c r="A1" s="753" t="s">
        <v>144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661"/>
      <c r="AB1" s="253"/>
      <c r="AC1" s="253"/>
      <c r="AD1" s="253"/>
      <c r="AE1" s="253"/>
    </row>
    <row r="2" spans="1:31" s="79" customFormat="1" ht="13.5" customHeight="1">
      <c r="A2" s="753" t="s">
        <v>145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661"/>
      <c r="AB2" s="253"/>
      <c r="AC2" s="253"/>
      <c r="AD2" s="253"/>
      <c r="AE2" s="253"/>
    </row>
    <row r="3" spans="1:33" s="79" customFormat="1" ht="13.5" customHeight="1" thickBot="1">
      <c r="A3" s="753" t="s">
        <v>146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661"/>
      <c r="AB3" s="253"/>
      <c r="AC3" s="437" t="s">
        <v>663</v>
      </c>
      <c r="AD3" s="437"/>
      <c r="AE3" s="437"/>
      <c r="AF3" s="67"/>
      <c r="AG3" s="506">
        <v>1</v>
      </c>
    </row>
    <row r="4" spans="1:31" ht="25.5" customHeight="1" thickTop="1">
      <c r="A4" s="760" t="s">
        <v>236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660"/>
      <c r="AB4" s="254"/>
      <c r="AC4" s="254"/>
      <c r="AD4" s="254"/>
      <c r="AE4" s="254"/>
    </row>
    <row r="5" spans="1:32" ht="18" customHeight="1">
      <c r="A5" s="148"/>
      <c r="B5" s="69"/>
      <c r="C5" s="70"/>
      <c r="D5" s="70"/>
      <c r="E5" s="70"/>
      <c r="F5" s="70"/>
      <c r="G5" s="70"/>
      <c r="H5" s="70"/>
      <c r="I5" s="72"/>
      <c r="J5" s="70"/>
      <c r="K5" s="244"/>
      <c r="L5" s="244"/>
      <c r="M5" s="74"/>
      <c r="N5" s="74"/>
      <c r="O5" s="74"/>
      <c r="P5" s="74"/>
      <c r="Q5" s="74"/>
      <c r="R5" s="74"/>
      <c r="S5" s="74"/>
      <c r="T5" s="74"/>
      <c r="U5" s="8"/>
      <c r="V5" s="8"/>
      <c r="W5" s="11"/>
      <c r="X5" s="11"/>
      <c r="Y5" s="22"/>
      <c r="Z5" s="8"/>
      <c r="AE5" s="70" t="s">
        <v>661</v>
      </c>
      <c r="AF5" s="522" t="s">
        <v>662</v>
      </c>
    </row>
    <row r="6" spans="1:32" ht="22.5" customHeight="1">
      <c r="A6" s="742" t="s">
        <v>123</v>
      </c>
      <c r="B6" s="742"/>
      <c r="C6" s="742"/>
      <c r="D6" s="742"/>
      <c r="E6" s="722">
        <f>'Rate Classifications'!C2</f>
        <v>0</v>
      </c>
      <c r="F6" s="722"/>
      <c r="G6" s="722"/>
      <c r="H6" s="722"/>
      <c r="I6" s="722"/>
      <c r="J6" s="722"/>
      <c r="K6" s="722"/>
      <c r="L6" s="722"/>
      <c r="M6" s="16"/>
      <c r="N6" s="724" t="s">
        <v>126</v>
      </c>
      <c r="O6" s="724"/>
      <c r="P6" s="724"/>
      <c r="Q6" s="724"/>
      <c r="R6" s="433">
        <f>'Rate Classifications'!J4</f>
        <v>0</v>
      </c>
      <c r="S6" s="17"/>
      <c r="T6" s="17"/>
      <c r="U6" s="9"/>
      <c r="V6" s="34"/>
      <c r="W6" s="34"/>
      <c r="X6" s="2" t="s">
        <v>336</v>
      </c>
      <c r="Y6" s="369"/>
      <c r="Z6" s="368"/>
      <c r="AA6" s="655"/>
      <c r="AB6" s="149"/>
      <c r="AE6" s="435"/>
      <c r="AF6" s="435"/>
    </row>
    <row r="7" spans="1:33" ht="14.25" customHeight="1">
      <c r="A7" s="148"/>
      <c r="B7" s="73"/>
      <c r="C7" s="141"/>
      <c r="D7" s="141"/>
      <c r="E7" s="141"/>
      <c r="F7" s="69"/>
      <c r="G7" s="69"/>
      <c r="H7" s="75"/>
      <c r="I7" s="75"/>
      <c r="J7" s="69"/>
      <c r="K7" s="62"/>
      <c r="L7" s="62"/>
      <c r="M7" s="74"/>
      <c r="N7" s="74"/>
      <c r="O7" s="74"/>
      <c r="P7" s="74"/>
      <c r="Q7" s="74"/>
      <c r="R7" s="74"/>
      <c r="S7" s="74"/>
      <c r="T7" s="74"/>
      <c r="U7" s="8"/>
      <c r="V7" s="8"/>
      <c r="W7" s="11"/>
      <c r="X7" s="11"/>
      <c r="Y7" s="22"/>
      <c r="Z7" s="8"/>
      <c r="AE7" s="435"/>
      <c r="AF7" s="435"/>
      <c r="AG7" s="86"/>
    </row>
    <row r="8" spans="1:32" s="86" customFormat="1" ht="14.25" customHeight="1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656"/>
      <c r="AB8" s="143"/>
      <c r="AE8" s="436"/>
      <c r="AF8" s="436"/>
    </row>
    <row r="9" spans="1:33" s="449" customFormat="1" ht="14.25" customHeight="1" thickBot="1">
      <c r="A9" s="690">
        <v>52</v>
      </c>
      <c r="B9" s="757" t="s">
        <v>732</v>
      </c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641">
        <v>0</v>
      </c>
      <c r="V9" s="13" t="s">
        <v>106</v>
      </c>
      <c r="W9" s="665"/>
      <c r="X9" s="369"/>
      <c r="Y9" s="664"/>
      <c r="Z9" s="181"/>
      <c r="AA9" s="666"/>
      <c r="AB9" s="531"/>
      <c r="AC9" s="552"/>
      <c r="AD9" s="544"/>
      <c r="AE9" s="667">
        <v>0</v>
      </c>
      <c r="AF9" s="668">
        <f>U9</f>
        <v>0</v>
      </c>
      <c r="AG9" s="449" t="s">
        <v>106</v>
      </c>
    </row>
    <row r="10" spans="1:32" s="86" customFormat="1" ht="14.25" customHeight="1">
      <c r="A10" s="690"/>
      <c r="B10" s="8"/>
      <c r="C10" s="8"/>
      <c r="D10" s="8"/>
      <c r="E10" s="8"/>
      <c r="F10" s="8"/>
      <c r="G10" s="8"/>
      <c r="H10" s="8"/>
      <c r="I10" s="8"/>
      <c r="J10" s="8"/>
      <c r="K10" s="50"/>
      <c r="L10" s="50"/>
      <c r="M10" s="39"/>
      <c r="N10" s="39"/>
      <c r="O10" s="39"/>
      <c r="P10" s="39"/>
      <c r="Q10" s="39"/>
      <c r="R10" s="39"/>
      <c r="S10" s="39"/>
      <c r="T10" s="39"/>
      <c r="U10" s="647">
        <v>0</v>
      </c>
      <c r="V10" s="8" t="s">
        <v>717</v>
      </c>
      <c r="W10" s="11"/>
      <c r="X10" s="11"/>
      <c r="Y10" s="22"/>
      <c r="Z10" s="8"/>
      <c r="AA10" s="654"/>
      <c r="AB10" s="143"/>
      <c r="AC10" s="145"/>
      <c r="AE10" s="436"/>
      <c r="AF10" s="436"/>
    </row>
    <row r="11" spans="1:32" s="86" customFormat="1" ht="14.25" customHeight="1">
      <c r="A11" s="690"/>
      <c r="B11" s="8"/>
      <c r="C11" s="8"/>
      <c r="D11" s="8"/>
      <c r="E11" s="8"/>
      <c r="F11" s="8"/>
      <c r="G11" s="8"/>
      <c r="H11" s="8"/>
      <c r="I11" s="8"/>
      <c r="J11" s="8"/>
      <c r="K11" s="50"/>
      <c r="L11" s="50"/>
      <c r="M11" s="39"/>
      <c r="N11" s="39"/>
      <c r="O11" s="39"/>
      <c r="P11" s="39"/>
      <c r="Q11" s="39"/>
      <c r="R11" s="39"/>
      <c r="S11" s="39"/>
      <c r="T11" s="39"/>
      <c r="U11" s="648"/>
      <c r="V11" s="8"/>
      <c r="W11" s="11"/>
      <c r="X11" s="11"/>
      <c r="Y11" s="22"/>
      <c r="Z11" s="8"/>
      <c r="AA11" s="654"/>
      <c r="AB11" s="143"/>
      <c r="AC11" s="145"/>
      <c r="AE11" s="436"/>
      <c r="AF11" s="436"/>
    </row>
    <row r="12" spans="1:33" s="87" customFormat="1" ht="14.25" customHeight="1" thickBot="1">
      <c r="A12" s="690">
        <v>53</v>
      </c>
      <c r="B12" s="759" t="s">
        <v>733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366"/>
      <c r="U12" s="641">
        <v>0</v>
      </c>
      <c r="V12" s="13" t="s">
        <v>106</v>
      </c>
      <c r="W12" s="13"/>
      <c r="X12" s="8"/>
      <c r="Y12" s="8"/>
      <c r="Z12" s="8"/>
      <c r="AA12" s="654"/>
      <c r="AB12" s="143"/>
      <c r="AC12" s="145"/>
      <c r="AE12" s="507">
        <v>0</v>
      </c>
      <c r="AF12" s="521">
        <f>U12</f>
        <v>0</v>
      </c>
      <c r="AG12" s="514" t="s">
        <v>106</v>
      </c>
    </row>
    <row r="13" spans="1:32" s="86" customFormat="1" ht="14.25" customHeight="1">
      <c r="A13" s="690"/>
      <c r="B13" s="8"/>
      <c r="C13" s="8"/>
      <c r="D13" s="8"/>
      <c r="E13" s="8"/>
      <c r="F13" s="8"/>
      <c r="G13" s="8"/>
      <c r="H13" s="8"/>
      <c r="I13" s="8"/>
      <c r="J13" s="8"/>
      <c r="K13" s="50"/>
      <c r="L13" s="50"/>
      <c r="M13" s="39"/>
      <c r="N13" s="39"/>
      <c r="O13" s="39"/>
      <c r="P13" s="39"/>
      <c r="Q13" s="39"/>
      <c r="R13" s="39"/>
      <c r="S13" s="39"/>
      <c r="T13" s="39"/>
      <c r="U13" s="642"/>
      <c r="V13" s="11"/>
      <c r="W13" s="11"/>
      <c r="X13" s="11"/>
      <c r="Y13" s="22"/>
      <c r="Z13" s="8"/>
      <c r="AA13" s="654"/>
      <c r="AB13" s="143"/>
      <c r="AC13" s="87"/>
      <c r="AD13" s="87"/>
      <c r="AE13" s="436"/>
      <c r="AF13" s="436"/>
    </row>
    <row r="14" spans="1:32" s="86" customFormat="1" ht="14.25" customHeight="1">
      <c r="A14" s="690">
        <v>54</v>
      </c>
      <c r="B14" s="757" t="s">
        <v>734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645">
        <v>0</v>
      </c>
      <c r="V14" s="13" t="s">
        <v>718</v>
      </c>
      <c r="W14" s="8"/>
      <c r="X14" s="34"/>
      <c r="Y14" s="355"/>
      <c r="Z14" s="8"/>
      <c r="AA14" s="657"/>
      <c r="AB14" s="264"/>
      <c r="AC14" s="252"/>
      <c r="AD14" s="252"/>
      <c r="AE14" s="436"/>
      <c r="AF14" s="436"/>
    </row>
    <row r="15" spans="1:28" s="86" customFormat="1" ht="14.25" customHeight="1">
      <c r="A15" s="690"/>
      <c r="B15" s="8" t="s">
        <v>736</v>
      </c>
      <c r="C15" s="8"/>
      <c r="D15" s="8"/>
      <c r="E15" s="8"/>
      <c r="F15" s="8"/>
      <c r="G15" s="8"/>
      <c r="H15" s="8"/>
      <c r="I15" s="8"/>
      <c r="J15" s="8"/>
      <c r="K15" s="50"/>
      <c r="L15" s="50"/>
      <c r="M15" s="39"/>
      <c r="N15" s="39"/>
      <c r="O15" s="39"/>
      <c r="P15" s="39"/>
      <c r="Q15" s="39"/>
      <c r="R15" s="39"/>
      <c r="S15" s="39"/>
      <c r="T15" s="39"/>
      <c r="U15" s="20"/>
      <c r="V15" s="11"/>
      <c r="W15" s="11"/>
      <c r="X15" s="11"/>
      <c r="Y15" s="22"/>
      <c r="Z15" s="8"/>
      <c r="AA15" s="654"/>
      <c r="AB15" s="143"/>
    </row>
    <row r="16" spans="1:28" s="86" customFormat="1" ht="14.25" customHeight="1">
      <c r="A16" s="690"/>
      <c r="B16" s="8"/>
      <c r="C16" s="8"/>
      <c r="D16" s="8"/>
      <c r="E16" s="8"/>
      <c r="F16" s="8"/>
      <c r="G16" s="8"/>
      <c r="H16" s="8"/>
      <c r="I16" s="8"/>
      <c r="J16" s="8"/>
      <c r="K16" s="50"/>
      <c r="L16" s="50"/>
      <c r="M16" s="39"/>
      <c r="N16" s="39"/>
      <c r="O16" s="39"/>
      <c r="P16" s="39"/>
      <c r="Q16" s="39"/>
      <c r="R16" s="39"/>
      <c r="S16" s="39"/>
      <c r="T16" s="39"/>
      <c r="U16" s="20"/>
      <c r="V16" s="11"/>
      <c r="W16" s="11"/>
      <c r="X16" s="11"/>
      <c r="Y16" s="22"/>
      <c r="Z16" s="8"/>
      <c r="AA16" s="654"/>
      <c r="AB16" s="143"/>
    </row>
    <row r="17" spans="1:33" s="86" customFormat="1" ht="14.25" customHeight="1" thickBot="1">
      <c r="A17" s="690">
        <v>55</v>
      </c>
      <c r="B17" s="759" t="s">
        <v>734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639">
        <f>IF(AG3=1,AF17,AE17)</f>
        <v>0</v>
      </c>
      <c r="V17" s="13" t="s">
        <v>106</v>
      </c>
      <c r="W17" s="8"/>
      <c r="X17" s="357"/>
      <c r="Y17" s="22"/>
      <c r="Z17" s="8"/>
      <c r="AA17" s="657"/>
      <c r="AB17" s="143"/>
      <c r="AE17" s="507">
        <v>0</v>
      </c>
      <c r="AF17" s="521">
        <v>0</v>
      </c>
      <c r="AG17" s="86" t="s">
        <v>106</v>
      </c>
    </row>
    <row r="18" spans="1:28" s="86" customFormat="1" ht="14.25" customHeight="1">
      <c r="A18" s="690"/>
      <c r="B18" s="7" t="s">
        <v>737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55"/>
      <c r="V18" s="13"/>
      <c r="W18" s="8"/>
      <c r="X18" s="357"/>
      <c r="Y18" s="22"/>
      <c r="Z18" s="8"/>
      <c r="AA18" s="657"/>
      <c r="AB18" s="143"/>
    </row>
    <row r="19" spans="1:28" s="86" customFormat="1" ht="14.25" customHeight="1">
      <c r="A19" s="690"/>
      <c r="B19" s="8"/>
      <c r="C19" s="8"/>
      <c r="D19" s="8"/>
      <c r="E19" s="8"/>
      <c r="F19" s="8"/>
      <c r="G19" s="8"/>
      <c r="H19" s="8"/>
      <c r="I19" s="8"/>
      <c r="J19" s="8"/>
      <c r="K19" s="50"/>
      <c r="L19" s="50"/>
      <c r="M19" s="39"/>
      <c r="N19" s="39"/>
      <c r="O19" s="39"/>
      <c r="P19" s="39"/>
      <c r="Q19" s="39"/>
      <c r="R19" s="39"/>
      <c r="S19" s="39"/>
      <c r="T19" s="39"/>
      <c r="U19" s="20"/>
      <c r="V19" s="11"/>
      <c r="W19" s="11"/>
      <c r="X19" s="11"/>
      <c r="Y19" s="22"/>
      <c r="Z19" s="8"/>
      <c r="AA19" s="654"/>
      <c r="AB19" s="143"/>
    </row>
    <row r="20" spans="1:36" s="86" customFormat="1" ht="14.25" customHeight="1">
      <c r="A20" s="690">
        <v>56</v>
      </c>
      <c r="B20" s="757" t="s">
        <v>735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640">
        <f>AI20+AI21</f>
        <v>0</v>
      </c>
      <c r="V20" s="13" t="s">
        <v>719</v>
      </c>
      <c r="W20" s="8"/>
      <c r="X20" s="356"/>
      <c r="Y20" s="356"/>
      <c r="Z20" s="356"/>
      <c r="AA20" s="654"/>
      <c r="AI20" s="649">
        <v>0</v>
      </c>
      <c r="AJ20" s="86" t="s">
        <v>651</v>
      </c>
    </row>
    <row r="21" spans="1:36" s="86" customFormat="1" ht="14.25" customHeight="1">
      <c r="A21" s="690"/>
      <c r="B21" s="351" t="s">
        <v>738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22"/>
      <c r="V21" s="356"/>
      <c r="W21" s="8"/>
      <c r="X21" s="356"/>
      <c r="Y21" s="356"/>
      <c r="Z21" s="356"/>
      <c r="AA21" s="654"/>
      <c r="AI21" s="650">
        <v>0</v>
      </c>
      <c r="AJ21" s="86" t="s">
        <v>652</v>
      </c>
    </row>
    <row r="22" spans="1:28" s="86" customFormat="1" ht="14.25" customHeight="1">
      <c r="A22" s="690"/>
      <c r="B22" s="8"/>
      <c r="C22" s="8"/>
      <c r="D22" s="8"/>
      <c r="E22" s="8"/>
      <c r="F22" s="8"/>
      <c r="G22" s="8"/>
      <c r="H22" s="8"/>
      <c r="I22" s="8"/>
      <c r="J22" s="8"/>
      <c r="K22" s="50"/>
      <c r="L22" s="50"/>
      <c r="M22" s="39"/>
      <c r="N22" s="39"/>
      <c r="O22" s="39"/>
      <c r="P22" s="39"/>
      <c r="Q22" s="39"/>
      <c r="R22" s="39"/>
      <c r="S22" s="39"/>
      <c r="T22" s="39"/>
      <c r="U22" s="505"/>
      <c r="V22" s="11"/>
      <c r="W22" s="11"/>
      <c r="X22" s="11"/>
      <c r="Y22" s="22"/>
      <c r="Z22" s="8"/>
      <c r="AA22" s="654"/>
      <c r="AB22" s="143"/>
    </row>
    <row r="23" spans="1:33" s="87" customFormat="1" ht="14.25" customHeight="1" thickBot="1">
      <c r="A23" s="690">
        <v>57</v>
      </c>
      <c r="B23" s="759" t="s">
        <v>739</v>
      </c>
      <c r="C23" s="759"/>
      <c r="D23" s="759"/>
      <c r="E23" s="759"/>
      <c r="F23" s="759"/>
      <c r="G23" s="759"/>
      <c r="H23" s="759"/>
      <c r="I23" s="759"/>
      <c r="J23" s="759"/>
      <c r="K23" s="50"/>
      <c r="L23" s="50"/>
      <c r="M23" s="688"/>
      <c r="N23" s="688"/>
      <c r="O23" s="39"/>
      <c r="P23" s="688"/>
      <c r="Q23" s="688"/>
      <c r="R23" s="688"/>
      <c r="S23" s="688"/>
      <c r="T23" s="688"/>
      <c r="U23" s="641">
        <v>1</v>
      </c>
      <c r="V23" s="8" t="s">
        <v>702</v>
      </c>
      <c r="W23" s="8"/>
      <c r="X23" s="359"/>
      <c r="Y23" s="355"/>
      <c r="Z23" s="360"/>
      <c r="AA23" s="658"/>
      <c r="AB23" s="147"/>
      <c r="AE23" s="507">
        <f>Drilling!S101</f>
        <v>1</v>
      </c>
      <c r="AF23" s="521">
        <f>U23</f>
        <v>1</v>
      </c>
      <c r="AG23" s="514" t="s">
        <v>702</v>
      </c>
    </row>
    <row r="24" spans="1:28" s="86" customFormat="1" ht="14.25" customHeight="1">
      <c r="A24" s="690"/>
      <c r="B24" s="8"/>
      <c r="C24" s="8"/>
      <c r="D24" s="8"/>
      <c r="E24" s="8"/>
      <c r="F24" s="8"/>
      <c r="G24" s="8"/>
      <c r="H24" s="8"/>
      <c r="I24" s="8"/>
      <c r="J24" s="8"/>
      <c r="K24" s="50"/>
      <c r="L24" s="50"/>
      <c r="M24" s="39"/>
      <c r="N24" s="39"/>
      <c r="O24" s="39"/>
      <c r="P24" s="39"/>
      <c r="Q24" s="39"/>
      <c r="R24" s="39"/>
      <c r="S24" s="39"/>
      <c r="T24" s="39"/>
      <c r="U24" s="642"/>
      <c r="V24" s="11"/>
      <c r="W24" s="11"/>
      <c r="X24" s="11"/>
      <c r="Y24" s="22"/>
      <c r="Z24" s="8"/>
      <c r="AA24" s="654"/>
      <c r="AB24" s="143"/>
    </row>
    <row r="25" spans="1:28" s="86" customFormat="1" ht="14.25" customHeight="1">
      <c r="A25" s="690">
        <v>58</v>
      </c>
      <c r="B25" s="351" t="s">
        <v>742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148"/>
      <c r="P25" s="148"/>
      <c r="Q25" s="148"/>
      <c r="R25" s="148"/>
      <c r="S25" s="39"/>
      <c r="T25" s="39"/>
      <c r="U25" s="643"/>
      <c r="V25" s="11" t="s">
        <v>720</v>
      </c>
      <c r="W25" s="11"/>
      <c r="X25" s="11"/>
      <c r="Y25" s="22"/>
      <c r="Z25" s="8"/>
      <c r="AA25" s="654"/>
      <c r="AB25" s="143"/>
    </row>
    <row r="26" spans="1:41" s="86" customFormat="1" ht="14.25" customHeight="1">
      <c r="A26" s="690"/>
      <c r="B26" s="8"/>
      <c r="C26" s="8"/>
      <c r="D26" s="8"/>
      <c r="E26" s="8"/>
      <c r="F26" s="8"/>
      <c r="G26" s="8"/>
      <c r="H26" s="8"/>
      <c r="I26" s="8"/>
      <c r="J26" s="8"/>
      <c r="K26" s="50"/>
      <c r="L26" s="50"/>
      <c r="M26" s="39"/>
      <c r="N26" s="39"/>
      <c r="O26" s="39"/>
      <c r="P26" s="39"/>
      <c r="Q26" s="39"/>
      <c r="R26" s="39"/>
      <c r="S26" s="39"/>
      <c r="T26" s="39"/>
      <c r="U26" s="642"/>
      <c r="V26" s="11"/>
      <c r="W26" s="11"/>
      <c r="X26" s="11"/>
      <c r="Y26" s="22"/>
      <c r="Z26" s="8"/>
      <c r="AA26" s="654"/>
      <c r="AI26" s="143" t="s">
        <v>667</v>
      </c>
      <c r="AO26" s="436" t="s">
        <v>653</v>
      </c>
    </row>
    <row r="27" spans="1:41" s="86" customFormat="1" ht="14.25" customHeight="1">
      <c r="A27" s="690">
        <v>59</v>
      </c>
      <c r="B27" s="759" t="s">
        <v>743</v>
      </c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39"/>
      <c r="T27" s="39"/>
      <c r="U27" s="644">
        <f>AJ27+AL27+AN27</f>
        <v>0</v>
      </c>
      <c r="V27" s="11" t="s">
        <v>719</v>
      </c>
      <c r="W27" s="11"/>
      <c r="X27" s="11"/>
      <c r="Y27" s="22"/>
      <c r="Z27" s="8"/>
      <c r="AA27" s="654"/>
      <c r="AI27" s="652" t="s">
        <v>664</v>
      </c>
      <c r="AJ27" s="651">
        <v>0</v>
      </c>
      <c r="AK27" s="653" t="s">
        <v>665</v>
      </c>
      <c r="AL27" s="651">
        <v>0</v>
      </c>
      <c r="AM27" s="653" t="s">
        <v>666</v>
      </c>
      <c r="AN27" s="651">
        <v>0</v>
      </c>
      <c r="AO27" s="436">
        <f>ROUNDUP(Drilling!V80+Drilling!V82+Drilling!V84+Drilling!V86,0)+2</f>
        <v>2</v>
      </c>
    </row>
    <row r="28" spans="1:28" s="86" customFormat="1" ht="14.25" customHeight="1">
      <c r="A28" s="690"/>
      <c r="B28" s="8"/>
      <c r="C28" s="8"/>
      <c r="D28" s="8"/>
      <c r="E28" s="8"/>
      <c r="F28" s="8"/>
      <c r="G28" s="8"/>
      <c r="H28" s="8"/>
      <c r="I28" s="8"/>
      <c r="J28" s="8"/>
      <c r="K28" s="50"/>
      <c r="L28" s="50"/>
      <c r="M28" s="39"/>
      <c r="N28" s="39"/>
      <c r="O28" s="39"/>
      <c r="P28" s="39"/>
      <c r="Q28" s="39"/>
      <c r="R28" s="39"/>
      <c r="S28" s="39"/>
      <c r="T28" s="39"/>
      <c r="U28" s="642"/>
      <c r="V28" s="8" t="s">
        <v>721</v>
      </c>
      <c r="W28" s="11"/>
      <c r="X28" s="11"/>
      <c r="Y28" s="22"/>
      <c r="Z28" s="8"/>
      <c r="AA28" s="654"/>
      <c r="AB28" s="143"/>
    </row>
    <row r="29" spans="1:33" s="86" customFormat="1" ht="14.25" customHeight="1" thickBot="1">
      <c r="A29" s="690">
        <v>60</v>
      </c>
      <c r="B29" s="757" t="s">
        <v>744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641">
        <v>0</v>
      </c>
      <c r="V29" s="8" t="s">
        <v>83</v>
      </c>
      <c r="W29" s="11"/>
      <c r="X29" s="11"/>
      <c r="Y29" s="22"/>
      <c r="Z29" s="8"/>
      <c r="AA29" s="654"/>
      <c r="AB29" s="143"/>
      <c r="AE29" s="624">
        <f>Reclamation!S66</f>
        <v>0</v>
      </c>
      <c r="AF29" s="625">
        <f>U29</f>
        <v>0</v>
      </c>
      <c r="AG29" s="86" t="s">
        <v>83</v>
      </c>
    </row>
    <row r="30" spans="1:28" s="86" customFormat="1" ht="14.25" customHeight="1">
      <c r="A30" s="690"/>
      <c r="B30" s="8"/>
      <c r="C30" s="8"/>
      <c r="D30" s="8"/>
      <c r="E30" s="8"/>
      <c r="F30" s="8"/>
      <c r="G30" s="8"/>
      <c r="H30" s="8"/>
      <c r="I30" s="8"/>
      <c r="J30" s="8"/>
      <c r="K30" s="50"/>
      <c r="L30" s="50"/>
      <c r="M30" s="39"/>
      <c r="N30" s="39"/>
      <c r="O30" s="39"/>
      <c r="P30" s="39"/>
      <c r="Q30" s="39"/>
      <c r="R30" s="39"/>
      <c r="S30" s="39"/>
      <c r="T30" s="39"/>
      <c r="U30" s="642"/>
      <c r="V30" s="8"/>
      <c r="W30" s="11"/>
      <c r="X30" s="11"/>
      <c r="Y30" s="22"/>
      <c r="Z30" s="8"/>
      <c r="AA30" s="654"/>
      <c r="AB30" s="143"/>
    </row>
    <row r="31" spans="1:28" s="86" customFormat="1" ht="14.25" customHeight="1">
      <c r="A31" s="690">
        <v>61</v>
      </c>
      <c r="B31" s="351" t="s">
        <v>745</v>
      </c>
      <c r="C31" s="351"/>
      <c r="D31" s="351"/>
      <c r="E31" s="351"/>
      <c r="F31" s="351"/>
      <c r="G31" s="351"/>
      <c r="H31" s="351"/>
      <c r="I31" s="351"/>
      <c r="J31" s="351"/>
      <c r="K31" s="689"/>
      <c r="L31" s="689"/>
      <c r="M31" s="148"/>
      <c r="N31" s="148"/>
      <c r="O31" s="148"/>
      <c r="P31" s="148"/>
      <c r="Q31" s="39"/>
      <c r="R31" s="39"/>
      <c r="S31" s="39"/>
      <c r="T31" s="39"/>
      <c r="U31" s="645">
        <v>0</v>
      </c>
      <c r="V31" s="8" t="s">
        <v>720</v>
      </c>
      <c r="W31" s="11"/>
      <c r="X31" s="11"/>
      <c r="Y31" s="22"/>
      <c r="Z31" s="8"/>
      <c r="AA31" s="654"/>
      <c r="AB31" s="143"/>
    </row>
    <row r="32" spans="1:28" s="86" customFormat="1" ht="14.25" customHeight="1">
      <c r="A32" s="690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50"/>
      <c r="M32" s="39"/>
      <c r="N32" s="39"/>
      <c r="O32" s="39"/>
      <c r="P32" s="39"/>
      <c r="Q32" s="39"/>
      <c r="R32" s="39"/>
      <c r="S32" s="39"/>
      <c r="T32" s="39"/>
      <c r="U32" s="642"/>
      <c r="V32" s="8"/>
      <c r="W32" s="11"/>
      <c r="X32" s="11"/>
      <c r="Y32" s="22"/>
      <c r="Z32" s="8"/>
      <c r="AA32" s="654"/>
      <c r="AB32" s="143"/>
    </row>
    <row r="33" spans="1:33" s="86" customFormat="1" ht="14.25" customHeight="1" thickBot="1">
      <c r="A33" s="690">
        <v>62</v>
      </c>
      <c r="B33" s="763" t="s">
        <v>746</v>
      </c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641">
        <v>0</v>
      </c>
      <c r="V33" s="8" t="s">
        <v>83</v>
      </c>
      <c r="W33" s="11"/>
      <c r="X33" s="11"/>
      <c r="Y33" s="351"/>
      <c r="Z33" s="8"/>
      <c r="AA33" s="654"/>
      <c r="AB33" s="143"/>
      <c r="AE33" s="507"/>
      <c r="AF33" s="521">
        <f>U33</f>
        <v>0</v>
      </c>
      <c r="AG33" s="86" t="s">
        <v>83</v>
      </c>
    </row>
    <row r="34" spans="1:28" s="86" customFormat="1" ht="14.25" customHeight="1">
      <c r="A34" s="690"/>
      <c r="B34" s="367" t="s">
        <v>747</v>
      </c>
      <c r="C34" s="11"/>
      <c r="D34" s="11"/>
      <c r="E34" s="11"/>
      <c r="F34" s="11"/>
      <c r="G34" s="11"/>
      <c r="H34" s="11"/>
      <c r="I34" s="11"/>
      <c r="J34" s="11"/>
      <c r="K34" s="50"/>
      <c r="L34" s="50"/>
      <c r="M34" s="39"/>
      <c r="N34" s="39"/>
      <c r="O34" s="39"/>
      <c r="P34" s="39"/>
      <c r="Q34" s="39"/>
      <c r="R34" s="39"/>
      <c r="S34" s="39"/>
      <c r="T34" s="39"/>
      <c r="U34" s="646">
        <v>0</v>
      </c>
      <c r="V34" s="8" t="s">
        <v>605</v>
      </c>
      <c r="W34" s="11"/>
      <c r="X34" s="11"/>
      <c r="Y34" s="361"/>
      <c r="Z34" s="8"/>
      <c r="AA34" s="654"/>
      <c r="AB34" s="143"/>
    </row>
    <row r="35" spans="1:28" s="86" customFormat="1" ht="14.25" customHeight="1">
      <c r="A35" s="690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50"/>
      <c r="M35" s="39"/>
      <c r="N35" s="39"/>
      <c r="O35" s="39"/>
      <c r="P35" s="39"/>
      <c r="Q35" s="39"/>
      <c r="R35" s="39"/>
      <c r="S35" s="39"/>
      <c r="T35" s="39"/>
      <c r="U35" s="642"/>
      <c r="V35" s="8"/>
      <c r="W35" s="11"/>
      <c r="X35" s="11"/>
      <c r="Y35" s="361"/>
      <c r="Z35" s="8"/>
      <c r="AA35" s="654"/>
      <c r="AB35" s="143"/>
    </row>
    <row r="36" spans="1:28" s="86" customFormat="1" ht="14.25" customHeight="1">
      <c r="A36" s="690">
        <v>63</v>
      </c>
      <c r="B36" s="759" t="s">
        <v>748</v>
      </c>
      <c r="C36" s="759"/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59"/>
      <c r="O36" s="759"/>
      <c r="P36" s="39"/>
      <c r="Q36" s="39"/>
      <c r="R36" s="39"/>
      <c r="S36" s="39"/>
      <c r="T36" s="39"/>
      <c r="U36" s="645">
        <v>0</v>
      </c>
      <c r="V36" s="8" t="s">
        <v>720</v>
      </c>
      <c r="W36" s="11"/>
      <c r="X36" s="11"/>
      <c r="Y36" s="22"/>
      <c r="Z36" s="8"/>
      <c r="AA36" s="654"/>
      <c r="AB36" s="143"/>
    </row>
    <row r="37" spans="1:28" s="86" customFormat="1" ht="14.25" customHeight="1">
      <c r="A37" s="690"/>
      <c r="B37" s="11"/>
      <c r="C37" s="11"/>
      <c r="D37" s="11"/>
      <c r="E37" s="11"/>
      <c r="F37" s="11"/>
      <c r="G37" s="11"/>
      <c r="H37" s="11"/>
      <c r="I37" s="11"/>
      <c r="J37" s="11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642"/>
      <c r="V37" s="8"/>
      <c r="W37" s="11"/>
      <c r="X37" s="11"/>
      <c r="Y37" s="22"/>
      <c r="Z37" s="8"/>
      <c r="AA37" s="654"/>
      <c r="AB37" s="143"/>
    </row>
    <row r="38" spans="1:28" s="87" customFormat="1" ht="14.25" customHeight="1">
      <c r="A38" s="690">
        <v>64</v>
      </c>
      <c r="B38" s="757" t="s">
        <v>749</v>
      </c>
      <c r="C38" s="757"/>
      <c r="D38" s="757"/>
      <c r="E38" s="757"/>
      <c r="F38" s="757"/>
      <c r="G38" s="757"/>
      <c r="H38" s="757"/>
      <c r="I38" s="757"/>
      <c r="J38" s="757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643">
        <v>0</v>
      </c>
      <c r="V38" s="8" t="s">
        <v>722</v>
      </c>
      <c r="W38" s="11"/>
      <c r="X38" s="11"/>
      <c r="Y38" s="22"/>
      <c r="Z38" s="8"/>
      <c r="AA38" s="654"/>
      <c r="AB38" s="143"/>
    </row>
    <row r="39" spans="1:28" s="145" customFormat="1" ht="14.25" customHeight="1">
      <c r="A39" s="690"/>
      <c r="B39" s="11"/>
      <c r="C39" s="11"/>
      <c r="D39" s="11"/>
      <c r="E39" s="11"/>
      <c r="F39" s="11"/>
      <c r="G39" s="11"/>
      <c r="H39" s="11"/>
      <c r="I39" s="11"/>
      <c r="J39" s="11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642"/>
      <c r="V39" s="8"/>
      <c r="W39" s="11"/>
      <c r="X39" s="11"/>
      <c r="Y39" s="22"/>
      <c r="Z39" s="8"/>
      <c r="AA39" s="654"/>
      <c r="AB39" s="143"/>
    </row>
    <row r="40" spans="1:28" s="144" customFormat="1" ht="14.25" customHeight="1">
      <c r="A40" s="690">
        <v>65</v>
      </c>
      <c r="B40" s="757" t="s">
        <v>751</v>
      </c>
      <c r="C40" s="757"/>
      <c r="D40" s="757"/>
      <c r="E40" s="757"/>
      <c r="F40" s="757"/>
      <c r="G40" s="757"/>
      <c r="H40" s="757"/>
      <c r="I40" s="757"/>
      <c r="J40" s="2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645">
        <v>0</v>
      </c>
      <c r="V40" s="8" t="s">
        <v>720</v>
      </c>
      <c r="W40" s="11"/>
      <c r="X40" s="11"/>
      <c r="Y40" s="22"/>
      <c r="Z40" s="8"/>
      <c r="AA40" s="654"/>
      <c r="AB40" s="143"/>
    </row>
    <row r="41" spans="1:28" s="145" customFormat="1" ht="14.25" customHeight="1">
      <c r="A41" s="690"/>
      <c r="B41" s="8"/>
      <c r="C41" s="8"/>
      <c r="D41" s="8"/>
      <c r="E41" s="8"/>
      <c r="F41" s="8"/>
      <c r="G41" s="8"/>
      <c r="H41" s="8"/>
      <c r="I41" s="7"/>
      <c r="J41" s="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642"/>
      <c r="V41" s="8"/>
      <c r="W41" s="11"/>
      <c r="X41" s="11"/>
      <c r="Y41" s="22"/>
      <c r="Z41" s="8"/>
      <c r="AA41" s="654"/>
      <c r="AB41" s="143"/>
    </row>
    <row r="42" spans="1:28" s="144" customFormat="1" ht="14.25" customHeight="1">
      <c r="A42" s="690">
        <v>66</v>
      </c>
      <c r="B42" s="759" t="s">
        <v>750</v>
      </c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643">
        <v>0</v>
      </c>
      <c r="V42" s="8" t="s">
        <v>723</v>
      </c>
      <c r="W42" s="11"/>
      <c r="X42" s="11"/>
      <c r="Y42" s="22"/>
      <c r="Z42" s="8"/>
      <c r="AA42" s="654"/>
      <c r="AB42" s="143"/>
    </row>
    <row r="43" spans="1:28" s="144" customFormat="1" ht="14.25" customHeight="1">
      <c r="A43" s="1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47">
        <v>0</v>
      </c>
      <c r="V43" s="8" t="s">
        <v>715</v>
      </c>
      <c r="W43" s="11"/>
      <c r="X43" s="11"/>
      <c r="Y43" s="22"/>
      <c r="Z43" s="8"/>
      <c r="AA43" s="654"/>
      <c r="AB43" s="143"/>
    </row>
    <row r="44" spans="1:28" s="144" customFormat="1" ht="14.25" customHeight="1">
      <c r="A44" s="1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43">
        <v>0</v>
      </c>
      <c r="V44" s="8" t="s">
        <v>107</v>
      </c>
      <c r="W44" s="11"/>
      <c r="X44" s="11"/>
      <c r="Y44" s="22"/>
      <c r="Z44" s="8"/>
      <c r="AA44" s="654"/>
      <c r="AB44" s="143"/>
    </row>
    <row r="45" spans="1:28" s="145" customFormat="1" ht="14.25" customHeight="1">
      <c r="A45" s="148"/>
      <c r="B45" s="39"/>
      <c r="C45" s="39"/>
      <c r="D45" s="39"/>
      <c r="E45" s="39"/>
      <c r="F45" s="39"/>
      <c r="G45" s="39"/>
      <c r="H45" s="39"/>
      <c r="I45" s="148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0"/>
      <c r="V45" s="8"/>
      <c r="W45" s="11"/>
      <c r="X45" s="11"/>
      <c r="Y45" s="22"/>
      <c r="Z45" s="8"/>
      <c r="AA45" s="654"/>
      <c r="AB45" s="143"/>
    </row>
    <row r="46" spans="1:26" ht="12.75">
      <c r="A46" s="634"/>
      <c r="B46" s="635"/>
      <c r="C46" s="635"/>
      <c r="D46" s="635"/>
      <c r="E46" s="635"/>
      <c r="F46" s="635"/>
      <c r="G46" s="635"/>
      <c r="H46" s="635"/>
      <c r="I46" s="636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7"/>
      <c r="V46" s="637"/>
      <c r="W46" s="638"/>
      <c r="X46" s="638"/>
      <c r="Y46" s="631"/>
      <c r="Z46" s="637"/>
    </row>
    <row r="47" spans="1:28" s="86" customFormat="1" ht="14.25" customHeight="1">
      <c r="A47" s="725" t="s">
        <v>236</v>
      </c>
      <c r="B47" s="725"/>
      <c r="C47" s="725"/>
      <c r="D47" s="725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725"/>
      <c r="Z47" s="725"/>
      <c r="AA47" s="659"/>
      <c r="AB47" s="265"/>
    </row>
    <row r="48" spans="1:28" s="86" customFormat="1" ht="14.25" customHeight="1">
      <c r="A48" s="262"/>
      <c r="B48" s="20"/>
      <c r="C48" s="20"/>
      <c r="D48" s="20"/>
      <c r="E48" s="20"/>
      <c r="F48" s="20"/>
      <c r="G48" s="20"/>
      <c r="H48" s="20"/>
      <c r="I48" s="20"/>
      <c r="J48" s="20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8"/>
      <c r="V48" s="8"/>
      <c r="W48" s="11"/>
      <c r="X48" s="11"/>
      <c r="Y48" s="22"/>
      <c r="Z48" s="8"/>
      <c r="AA48" s="654"/>
      <c r="AB48" s="143"/>
    </row>
    <row r="49" spans="1:28" s="86" customFormat="1" ht="14.25" customHeight="1">
      <c r="A49" s="755"/>
      <c r="B49" s="755"/>
      <c r="C49" s="755"/>
      <c r="D49" s="755"/>
      <c r="E49" s="755"/>
      <c r="F49" s="755"/>
      <c r="G49" s="755"/>
      <c r="H49" s="755"/>
      <c r="I49" s="755"/>
      <c r="J49" s="755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8"/>
      <c r="V49" s="8"/>
      <c r="W49" s="11"/>
      <c r="X49" s="11"/>
      <c r="Y49" s="22"/>
      <c r="Z49" s="8"/>
      <c r="AA49" s="654"/>
      <c r="AB49" s="143"/>
    </row>
    <row r="50" spans="1:32" ht="22.5" customHeight="1">
      <c r="A50" s="742" t="s">
        <v>123</v>
      </c>
      <c r="B50" s="742"/>
      <c r="C50" s="742"/>
      <c r="D50" s="742"/>
      <c r="E50" s="722">
        <f>E6</f>
        <v>0</v>
      </c>
      <c r="F50" s="722"/>
      <c r="G50" s="722"/>
      <c r="H50" s="722"/>
      <c r="I50" s="722"/>
      <c r="J50" s="722"/>
      <c r="K50" s="722"/>
      <c r="L50" s="722"/>
      <c r="M50" s="16"/>
      <c r="N50" s="764" t="s">
        <v>126</v>
      </c>
      <c r="O50" s="764"/>
      <c r="P50" s="764"/>
      <c r="Q50" s="764"/>
      <c r="R50" s="747">
        <f>R6</f>
        <v>0</v>
      </c>
      <c r="S50" s="722"/>
      <c r="T50" s="722"/>
      <c r="U50" s="722"/>
      <c r="V50" s="34"/>
      <c r="W50" s="34"/>
      <c r="X50" s="2" t="s">
        <v>650</v>
      </c>
      <c r="Y50" s="369"/>
      <c r="Z50" s="368"/>
      <c r="AA50" s="655"/>
      <c r="AB50" s="149"/>
      <c r="AE50" s="70" t="s">
        <v>661</v>
      </c>
      <c r="AF50" s="522" t="s">
        <v>662</v>
      </c>
    </row>
    <row r="51" spans="1:32" ht="22.5" customHeight="1">
      <c r="A51" s="15"/>
      <c r="B51" s="15"/>
      <c r="C51" s="15"/>
      <c r="D51" s="15"/>
      <c r="E51" s="94"/>
      <c r="F51" s="94"/>
      <c r="G51" s="94"/>
      <c r="H51" s="94"/>
      <c r="I51" s="94"/>
      <c r="J51" s="94"/>
      <c r="K51" s="94"/>
      <c r="L51" s="94"/>
      <c r="M51" s="16"/>
      <c r="N51" s="19"/>
      <c r="O51" s="19"/>
      <c r="P51" s="19"/>
      <c r="Q51" s="19"/>
      <c r="R51" s="632"/>
      <c r="S51" s="94"/>
      <c r="T51" s="94"/>
      <c r="U51" s="94"/>
      <c r="V51" s="34"/>
      <c r="W51" s="34"/>
      <c r="X51" s="2"/>
      <c r="Y51" s="369"/>
      <c r="Z51" s="368"/>
      <c r="AA51" s="655"/>
      <c r="AB51" s="149"/>
      <c r="AE51" s="70"/>
      <c r="AF51" s="633"/>
    </row>
    <row r="52" spans="1:28" s="86" customFormat="1" ht="14.25" customHeight="1">
      <c r="A52" s="148"/>
      <c r="B52" s="73"/>
      <c r="C52" s="141"/>
      <c r="D52" s="141"/>
      <c r="E52" s="141"/>
      <c r="F52" s="69"/>
      <c r="G52" s="69"/>
      <c r="H52" s="75"/>
      <c r="I52" s="75"/>
      <c r="J52" s="69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8"/>
      <c r="V52" s="8"/>
      <c r="W52" s="11"/>
      <c r="X52" s="11"/>
      <c r="Y52" s="22"/>
      <c r="Z52" s="8"/>
      <c r="AA52" s="654"/>
      <c r="AB52" s="143"/>
    </row>
    <row r="53" spans="1:33" s="670" customFormat="1" ht="14.25" customHeight="1" thickBot="1">
      <c r="A53" s="690">
        <v>67</v>
      </c>
      <c r="B53" s="759" t="s">
        <v>740</v>
      </c>
      <c r="C53" s="759"/>
      <c r="D53" s="759"/>
      <c r="E53" s="759"/>
      <c r="F53" s="759"/>
      <c r="G53" s="8"/>
      <c r="H53" s="8"/>
      <c r="I53" s="7"/>
      <c r="J53" s="8"/>
      <c r="K53" s="8"/>
      <c r="L53" s="8"/>
      <c r="M53" s="8"/>
      <c r="N53" s="8"/>
      <c r="O53" s="379"/>
      <c r="P53" s="379"/>
      <c r="Q53" s="379"/>
      <c r="R53" s="379"/>
      <c r="S53" s="379"/>
      <c r="T53" s="379"/>
      <c r="U53" s="641">
        <v>0</v>
      </c>
      <c r="V53" s="8" t="s">
        <v>703</v>
      </c>
      <c r="W53" s="11"/>
      <c r="X53" s="11"/>
      <c r="Y53" s="369"/>
      <c r="Z53" s="379"/>
      <c r="AA53" s="669"/>
      <c r="AB53" s="531"/>
      <c r="AE53" s="667"/>
      <c r="AF53" s="668">
        <f>U53</f>
        <v>0</v>
      </c>
      <c r="AG53" s="671" t="s">
        <v>703</v>
      </c>
    </row>
    <row r="54" spans="1:33" s="670" customFormat="1" ht="14.25" customHeight="1" thickBot="1">
      <c r="A54" s="690"/>
      <c r="B54" s="7"/>
      <c r="C54" s="7"/>
      <c r="D54" s="7"/>
      <c r="E54" s="7"/>
      <c r="F54" s="7"/>
      <c r="G54" s="8"/>
      <c r="H54" s="8"/>
      <c r="I54" s="7"/>
      <c r="J54" s="8"/>
      <c r="K54" s="8"/>
      <c r="L54" s="8"/>
      <c r="M54" s="8"/>
      <c r="N54" s="8"/>
      <c r="O54" s="379"/>
      <c r="P54" s="379"/>
      <c r="Q54" s="379"/>
      <c r="R54" s="379"/>
      <c r="S54" s="379"/>
      <c r="T54" s="379"/>
      <c r="U54" s="631"/>
      <c r="V54" s="8"/>
      <c r="W54" s="11"/>
      <c r="X54" s="11"/>
      <c r="Y54" s="369"/>
      <c r="Z54" s="379"/>
      <c r="AA54" s="669"/>
      <c r="AB54" s="531"/>
      <c r="AE54" s="672"/>
      <c r="AF54" s="667"/>
      <c r="AG54" s="671"/>
    </row>
    <row r="55" spans="1:33" s="670" customFormat="1" ht="14.25" customHeight="1">
      <c r="A55" s="690">
        <v>68</v>
      </c>
      <c r="B55" s="759" t="s">
        <v>741</v>
      </c>
      <c r="C55" s="759"/>
      <c r="D55" s="759"/>
      <c r="E55" s="759"/>
      <c r="F55" s="759"/>
      <c r="G55" s="759"/>
      <c r="H55" s="759"/>
      <c r="I55" s="759"/>
      <c r="J55" s="759"/>
      <c r="K55" s="8"/>
      <c r="L55" s="8"/>
      <c r="M55" s="8"/>
      <c r="N55" s="8"/>
      <c r="O55" s="379"/>
      <c r="P55" s="379"/>
      <c r="Q55" s="379"/>
      <c r="R55" s="379"/>
      <c r="S55" s="379"/>
      <c r="T55" s="379"/>
      <c r="U55" s="662">
        <v>0</v>
      </c>
      <c r="V55" s="8" t="s">
        <v>724</v>
      </c>
      <c r="W55" s="11"/>
      <c r="X55" s="11"/>
      <c r="Y55" s="369"/>
      <c r="Z55" s="379"/>
      <c r="AA55" s="669"/>
      <c r="AB55" s="531"/>
      <c r="AF55" s="672"/>
      <c r="AG55" s="672"/>
    </row>
    <row r="56" spans="1:33" s="670" customFormat="1" ht="14.25" customHeight="1">
      <c r="A56" s="690"/>
      <c r="B56" s="7"/>
      <c r="C56" s="7"/>
      <c r="D56" s="7"/>
      <c r="E56" s="7"/>
      <c r="F56" s="7"/>
      <c r="G56" s="7"/>
      <c r="H56" s="7"/>
      <c r="I56" s="7"/>
      <c r="J56" s="7"/>
      <c r="K56" s="8"/>
      <c r="L56" s="8"/>
      <c r="M56" s="8"/>
      <c r="N56" s="8"/>
      <c r="O56" s="379"/>
      <c r="P56" s="379"/>
      <c r="Q56" s="379"/>
      <c r="R56" s="379"/>
      <c r="S56" s="379"/>
      <c r="T56" s="379"/>
      <c r="U56" s="663">
        <v>0</v>
      </c>
      <c r="V56" s="8" t="s">
        <v>725</v>
      </c>
      <c r="W56" s="11"/>
      <c r="X56" s="11"/>
      <c r="Y56" s="369"/>
      <c r="Z56" s="379"/>
      <c r="AA56" s="669"/>
      <c r="AB56" s="531"/>
      <c r="AF56" s="672"/>
      <c r="AG56" s="672"/>
    </row>
    <row r="57" spans="1:29" s="670" customFormat="1" ht="14.25" customHeight="1">
      <c r="A57" s="690"/>
      <c r="B57" s="7"/>
      <c r="C57" s="7"/>
      <c r="D57" s="7"/>
      <c r="E57" s="7"/>
      <c r="F57" s="7"/>
      <c r="G57" s="7"/>
      <c r="H57" s="7"/>
      <c r="I57" s="7"/>
      <c r="J57" s="8"/>
      <c r="K57" s="8"/>
      <c r="L57" s="8"/>
      <c r="M57" s="8"/>
      <c r="N57" s="8"/>
      <c r="O57" s="379"/>
      <c r="P57" s="379"/>
      <c r="Q57" s="379"/>
      <c r="R57" s="379"/>
      <c r="S57" s="379"/>
      <c r="T57" s="379"/>
      <c r="U57" s="631"/>
      <c r="V57" s="8"/>
      <c r="W57" s="11"/>
      <c r="X57" s="11"/>
      <c r="Y57" s="369"/>
      <c r="Z57" s="379"/>
      <c r="AA57" s="669"/>
      <c r="AB57" s="531"/>
      <c r="AC57" s="449" t="s">
        <v>692</v>
      </c>
    </row>
    <row r="58" spans="1:36" s="670" customFormat="1" ht="14.25" customHeight="1">
      <c r="A58" s="690">
        <v>69</v>
      </c>
      <c r="B58" s="759" t="s">
        <v>752</v>
      </c>
      <c r="C58" s="759"/>
      <c r="D58" s="759"/>
      <c r="E58" s="759"/>
      <c r="F58" s="759"/>
      <c r="G58" s="759"/>
      <c r="H58" s="759"/>
      <c r="I58" s="759"/>
      <c r="J58" s="759"/>
      <c r="K58" s="759"/>
      <c r="L58" s="8"/>
      <c r="M58" s="8"/>
      <c r="N58" s="8"/>
      <c r="O58" s="379"/>
      <c r="P58" s="379"/>
      <c r="Q58" s="379"/>
      <c r="R58" s="379"/>
      <c r="S58" s="379"/>
      <c r="T58" s="379"/>
      <c r="U58" s="643">
        <v>0</v>
      </c>
      <c r="V58" s="8" t="s">
        <v>726</v>
      </c>
      <c r="W58" s="11"/>
      <c r="X58" s="11"/>
      <c r="Y58" s="369"/>
      <c r="Z58" s="379"/>
      <c r="AA58" s="669"/>
      <c r="AB58" s="531"/>
      <c r="AC58" s="449" t="s">
        <v>418</v>
      </c>
      <c r="AH58" s="449" t="s">
        <v>45</v>
      </c>
      <c r="AI58" s="449"/>
      <c r="AJ58" s="449"/>
    </row>
    <row r="59" spans="1:36" s="670" customFormat="1" ht="14.25" customHeight="1">
      <c r="A59" s="690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  <c r="O59" s="379"/>
      <c r="P59" s="379"/>
      <c r="Q59" s="379"/>
      <c r="R59" s="379"/>
      <c r="S59" s="379"/>
      <c r="T59" s="379"/>
      <c r="U59" s="631"/>
      <c r="V59" s="8"/>
      <c r="W59" s="11"/>
      <c r="X59" s="11"/>
      <c r="Y59" s="369"/>
      <c r="Z59" s="379"/>
      <c r="AA59" s="669"/>
      <c r="AB59" s="531"/>
      <c r="AH59" s="449" t="s">
        <v>47</v>
      </c>
      <c r="AI59" s="449"/>
      <c r="AJ59" s="449"/>
    </row>
    <row r="60" spans="1:36" s="670" customFormat="1" ht="14.25" customHeight="1">
      <c r="A60" s="690">
        <v>70</v>
      </c>
      <c r="B60" s="7" t="s">
        <v>753</v>
      </c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  <c r="O60" s="379"/>
      <c r="P60" s="379"/>
      <c r="Q60" s="379"/>
      <c r="R60" s="379"/>
      <c r="S60" s="379"/>
      <c r="T60" s="379"/>
      <c r="U60" s="643">
        <v>0</v>
      </c>
      <c r="V60" s="8" t="s">
        <v>726</v>
      </c>
      <c r="W60" s="11"/>
      <c r="X60" s="11"/>
      <c r="Y60" s="369"/>
      <c r="Z60" s="379"/>
      <c r="AA60" s="669"/>
      <c r="AB60" s="531"/>
      <c r="AC60" s="449" t="s">
        <v>766</v>
      </c>
      <c r="AH60" s="449" t="s">
        <v>49</v>
      </c>
      <c r="AI60" s="449"/>
      <c r="AJ60" s="449"/>
    </row>
    <row r="61" spans="1:36" s="670" customFormat="1" ht="14.25" customHeight="1">
      <c r="A61" s="690"/>
      <c r="B61" s="7"/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  <c r="O61" s="379"/>
      <c r="P61" s="379"/>
      <c r="Q61" s="379"/>
      <c r="R61" s="379"/>
      <c r="S61" s="379"/>
      <c r="T61" s="379"/>
      <c r="U61" s="631"/>
      <c r="V61" s="8"/>
      <c r="W61" s="11"/>
      <c r="X61" s="11"/>
      <c r="Y61" s="369"/>
      <c r="Z61" s="379"/>
      <c r="AA61" s="669"/>
      <c r="AB61" s="531"/>
      <c r="AH61" s="449"/>
      <c r="AI61" s="449"/>
      <c r="AJ61" s="449"/>
    </row>
    <row r="62" spans="1:36" s="449" customFormat="1" ht="14.25" customHeight="1" thickBot="1">
      <c r="A62" s="690">
        <v>71</v>
      </c>
      <c r="B62" s="8" t="s">
        <v>754</v>
      </c>
      <c r="C62" s="39"/>
      <c r="D62" s="39"/>
      <c r="E62" s="39"/>
      <c r="F62" s="39"/>
      <c r="G62" s="39"/>
      <c r="H62" s="39"/>
      <c r="I62" s="148"/>
      <c r="J62" s="39"/>
      <c r="K62" s="39"/>
      <c r="L62" s="39"/>
      <c r="M62" s="39"/>
      <c r="N62" s="39"/>
      <c r="O62" s="181"/>
      <c r="P62" s="181"/>
      <c r="Q62" s="181"/>
      <c r="R62" s="181"/>
      <c r="S62" s="181"/>
      <c r="T62" s="181"/>
      <c r="U62" s="662">
        <v>0</v>
      </c>
      <c r="V62" s="8" t="s">
        <v>727</v>
      </c>
      <c r="W62" s="11"/>
      <c r="X62" s="11"/>
      <c r="Y62" s="369"/>
      <c r="Z62" s="379"/>
      <c r="AA62" s="669"/>
      <c r="AB62" s="531"/>
      <c r="AE62" s="673">
        <f>Engineering!Q66</f>
        <v>0</v>
      </c>
      <c r="AF62" s="668">
        <f>U62</f>
        <v>0</v>
      </c>
      <c r="AG62" s="449" t="s">
        <v>603</v>
      </c>
      <c r="AI62" s="674"/>
      <c r="AJ62" s="674"/>
    </row>
    <row r="63" spans="1:31" s="449" customFormat="1" ht="14.25" customHeight="1">
      <c r="A63" s="690"/>
      <c r="B63" s="756"/>
      <c r="C63" s="756"/>
      <c r="D63" s="11"/>
      <c r="E63" s="11"/>
      <c r="F63" s="11"/>
      <c r="G63" s="50"/>
      <c r="H63" s="50"/>
      <c r="I63" s="50"/>
      <c r="J63" s="50"/>
      <c r="K63" s="39"/>
      <c r="L63" s="39"/>
      <c r="M63" s="39"/>
      <c r="N63" s="39"/>
      <c r="O63" s="181"/>
      <c r="P63" s="181"/>
      <c r="Q63" s="181"/>
      <c r="R63" s="181"/>
      <c r="S63" s="181"/>
      <c r="T63" s="181"/>
      <c r="U63" s="631"/>
      <c r="V63" s="8"/>
      <c r="W63" s="11"/>
      <c r="X63" s="11"/>
      <c r="Y63" s="369"/>
      <c r="Z63" s="379"/>
      <c r="AA63" s="669"/>
      <c r="AB63" s="531"/>
      <c r="AE63" s="675"/>
    </row>
    <row r="64" spans="1:33" s="449" customFormat="1" ht="14.25" customHeight="1" thickBot="1">
      <c r="A64" s="690">
        <v>72</v>
      </c>
      <c r="B64" s="757" t="s">
        <v>755</v>
      </c>
      <c r="C64" s="757"/>
      <c r="D64" s="757"/>
      <c r="E64" s="757"/>
      <c r="F64" s="757"/>
      <c r="G64" s="757"/>
      <c r="H64" s="757"/>
      <c r="I64" s="757"/>
      <c r="J64" s="757"/>
      <c r="K64" s="39"/>
      <c r="L64" s="39"/>
      <c r="M64" s="39"/>
      <c r="N64" s="39"/>
      <c r="O64" s="181"/>
      <c r="P64" s="181"/>
      <c r="Q64" s="181"/>
      <c r="R64" s="181"/>
      <c r="S64" s="181"/>
      <c r="T64" s="181"/>
      <c r="U64" s="662">
        <v>0</v>
      </c>
      <c r="V64" s="8" t="s">
        <v>727</v>
      </c>
      <c r="W64" s="11"/>
      <c r="X64" s="11"/>
      <c r="Y64" s="369"/>
      <c r="Z64" s="379"/>
      <c r="AA64" s="669"/>
      <c r="AB64" s="531"/>
      <c r="AE64" s="673">
        <f>Engineering!Q67</f>
        <v>0</v>
      </c>
      <c r="AF64" s="668">
        <f>U64</f>
        <v>0</v>
      </c>
      <c r="AG64" s="449" t="s">
        <v>603</v>
      </c>
    </row>
    <row r="65" spans="1:31" s="449" customFormat="1" ht="14.25" customHeight="1">
      <c r="A65" s="690"/>
      <c r="B65" s="34"/>
      <c r="C65" s="50"/>
      <c r="D65" s="50"/>
      <c r="E65" s="50"/>
      <c r="F65" s="50"/>
      <c r="G65" s="50"/>
      <c r="H65" s="50"/>
      <c r="I65" s="50"/>
      <c r="J65" s="362"/>
      <c r="K65" s="39"/>
      <c r="L65" s="39"/>
      <c r="M65" s="39"/>
      <c r="N65" s="39"/>
      <c r="O65" s="181"/>
      <c r="P65" s="181"/>
      <c r="Q65" s="181"/>
      <c r="R65" s="181"/>
      <c r="S65" s="181"/>
      <c r="T65" s="181"/>
      <c r="U65" s="631"/>
      <c r="V65" s="8"/>
      <c r="W65" s="11"/>
      <c r="X65" s="11"/>
      <c r="Y65" s="369"/>
      <c r="Z65" s="379"/>
      <c r="AA65" s="669"/>
      <c r="AB65" s="531"/>
      <c r="AE65" s="675"/>
    </row>
    <row r="66" spans="1:33" s="449" customFormat="1" ht="14.25" customHeight="1" thickBot="1">
      <c r="A66" s="690">
        <v>73</v>
      </c>
      <c r="B66" s="757" t="s">
        <v>756</v>
      </c>
      <c r="C66" s="757"/>
      <c r="D66" s="757"/>
      <c r="E66" s="757"/>
      <c r="F66" s="757"/>
      <c r="G66" s="757"/>
      <c r="H66" s="757"/>
      <c r="I66" s="50"/>
      <c r="J66" s="50"/>
      <c r="K66" s="39"/>
      <c r="L66" s="39"/>
      <c r="M66" s="39"/>
      <c r="N66" s="39"/>
      <c r="O66" s="181"/>
      <c r="P66" s="181"/>
      <c r="Q66" s="181"/>
      <c r="R66" s="181"/>
      <c r="S66" s="181"/>
      <c r="T66" s="181"/>
      <c r="U66" s="662">
        <v>0</v>
      </c>
      <c r="V66" s="8" t="s">
        <v>727</v>
      </c>
      <c r="W66" s="11"/>
      <c r="X66" s="11"/>
      <c r="Y66" s="369"/>
      <c r="Z66" s="379"/>
      <c r="AA66" s="669"/>
      <c r="AB66" s="531"/>
      <c r="AE66" s="673">
        <f>Engineering!Q68</f>
        <v>0</v>
      </c>
      <c r="AF66" s="668">
        <f>U66</f>
        <v>0</v>
      </c>
      <c r="AG66" s="449" t="s">
        <v>603</v>
      </c>
    </row>
    <row r="67" spans="1:31" s="449" customFormat="1" ht="14.25" customHeight="1">
      <c r="A67" s="690"/>
      <c r="B67" s="756"/>
      <c r="C67" s="756"/>
      <c r="D67" s="11"/>
      <c r="E67" s="11"/>
      <c r="F67" s="11"/>
      <c r="G67" s="50"/>
      <c r="H67" s="50"/>
      <c r="I67" s="50"/>
      <c r="J67" s="50"/>
      <c r="K67" s="39"/>
      <c r="L67" s="39"/>
      <c r="M67" s="39"/>
      <c r="N67" s="39"/>
      <c r="O67" s="181"/>
      <c r="P67" s="181"/>
      <c r="Q67" s="181"/>
      <c r="R67" s="181"/>
      <c r="S67" s="181"/>
      <c r="T67" s="181"/>
      <c r="U67" s="631"/>
      <c r="V67" s="8"/>
      <c r="W67" s="11"/>
      <c r="X67" s="11"/>
      <c r="Y67" s="369"/>
      <c r="Z67" s="379"/>
      <c r="AA67" s="669"/>
      <c r="AB67" s="531"/>
      <c r="AE67" s="675"/>
    </row>
    <row r="68" spans="1:33" s="674" customFormat="1" ht="14.25" customHeight="1" thickBot="1">
      <c r="A68" s="690">
        <v>74</v>
      </c>
      <c r="B68" s="757" t="s">
        <v>757</v>
      </c>
      <c r="C68" s="757"/>
      <c r="D68" s="757"/>
      <c r="E68" s="757"/>
      <c r="F68" s="50"/>
      <c r="G68" s="50"/>
      <c r="H68" s="50"/>
      <c r="I68" s="50"/>
      <c r="J68" s="50"/>
      <c r="K68" s="39"/>
      <c r="L68" s="39"/>
      <c r="M68" s="39"/>
      <c r="N68" s="39"/>
      <c r="O68" s="181"/>
      <c r="P68" s="181"/>
      <c r="Q68" s="181"/>
      <c r="R68" s="181"/>
      <c r="S68" s="181"/>
      <c r="T68" s="181"/>
      <c r="U68" s="662">
        <v>0</v>
      </c>
      <c r="V68" s="8" t="s">
        <v>728</v>
      </c>
      <c r="W68" s="11"/>
      <c r="X68" s="11"/>
      <c r="Y68" s="369"/>
      <c r="Z68" s="379"/>
      <c r="AA68" s="669"/>
      <c r="AB68" s="531"/>
      <c r="AE68" s="673">
        <f>Engineering!Q69</f>
        <v>0</v>
      </c>
      <c r="AF68" s="668">
        <f>U68</f>
        <v>0</v>
      </c>
      <c r="AG68" s="449" t="s">
        <v>602</v>
      </c>
    </row>
    <row r="69" spans="1:31" s="674" customFormat="1" ht="14.25" customHeight="1">
      <c r="A69" s="690"/>
      <c r="B69" s="11"/>
      <c r="C69" s="50"/>
      <c r="D69" s="50"/>
      <c r="E69" s="50"/>
      <c r="F69" s="50"/>
      <c r="G69" s="50"/>
      <c r="H69" s="50"/>
      <c r="I69" s="50"/>
      <c r="J69" s="50"/>
      <c r="K69" s="39"/>
      <c r="L69" s="39"/>
      <c r="M69" s="39"/>
      <c r="N69" s="39"/>
      <c r="O69" s="181"/>
      <c r="P69" s="181"/>
      <c r="Q69" s="181"/>
      <c r="R69" s="181"/>
      <c r="S69" s="181"/>
      <c r="T69" s="181"/>
      <c r="U69" s="631"/>
      <c r="V69" s="8"/>
      <c r="W69" s="11"/>
      <c r="X69" s="11"/>
      <c r="Y69" s="369"/>
      <c r="Z69" s="379"/>
      <c r="AA69" s="669"/>
      <c r="AB69" s="531"/>
      <c r="AE69" s="676"/>
    </row>
    <row r="70" spans="1:33" s="449" customFormat="1" ht="14.25" customHeight="1" thickBot="1">
      <c r="A70" s="690">
        <v>75</v>
      </c>
      <c r="B70" s="757" t="s">
        <v>758</v>
      </c>
      <c r="C70" s="757"/>
      <c r="D70" s="757"/>
      <c r="E70" s="757"/>
      <c r="F70" s="757"/>
      <c r="G70" s="757"/>
      <c r="H70" s="757"/>
      <c r="I70" s="50"/>
      <c r="J70" s="50"/>
      <c r="K70" s="39"/>
      <c r="L70" s="39"/>
      <c r="M70" s="39"/>
      <c r="N70" s="39"/>
      <c r="O70" s="181"/>
      <c r="P70" s="181"/>
      <c r="Q70" s="181"/>
      <c r="R70" s="181"/>
      <c r="S70" s="181"/>
      <c r="T70" s="181"/>
      <c r="U70" s="641">
        <v>0</v>
      </c>
      <c r="V70" s="8" t="s">
        <v>726</v>
      </c>
      <c r="W70" s="11"/>
      <c r="X70" s="11"/>
      <c r="Y70" s="369"/>
      <c r="Z70" s="379"/>
      <c r="AA70" s="669"/>
      <c r="AB70" s="531"/>
      <c r="AE70" s="673">
        <f>Engineering!Q70</f>
        <v>0</v>
      </c>
      <c r="AF70" s="668">
        <f>U70</f>
        <v>0</v>
      </c>
      <c r="AG70" s="449" t="s">
        <v>669</v>
      </c>
    </row>
    <row r="71" spans="1:31" s="449" customFormat="1" ht="14.25" customHeight="1">
      <c r="A71" s="690"/>
      <c r="B71" s="11"/>
      <c r="C71" s="50"/>
      <c r="D71" s="50"/>
      <c r="E71" s="50"/>
      <c r="F71" s="50"/>
      <c r="G71" s="50"/>
      <c r="H71" s="50"/>
      <c r="I71" s="50"/>
      <c r="J71" s="50"/>
      <c r="K71" s="39"/>
      <c r="L71" s="39"/>
      <c r="M71" s="39"/>
      <c r="N71" s="39"/>
      <c r="O71" s="181"/>
      <c r="P71" s="181"/>
      <c r="Q71" s="181"/>
      <c r="R71" s="181"/>
      <c r="S71" s="181"/>
      <c r="T71" s="181"/>
      <c r="U71" s="631"/>
      <c r="V71" s="8"/>
      <c r="W71" s="11"/>
      <c r="X71" s="11"/>
      <c r="Y71" s="369"/>
      <c r="Z71" s="379"/>
      <c r="AA71" s="669"/>
      <c r="AB71" s="531"/>
      <c r="AE71" s="675"/>
    </row>
    <row r="72" spans="1:33" s="449" customFormat="1" ht="14.25" customHeight="1" thickBot="1">
      <c r="A72" s="690">
        <v>76</v>
      </c>
      <c r="B72" s="757" t="s">
        <v>759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39"/>
      <c r="N72" s="39"/>
      <c r="O72" s="181"/>
      <c r="P72" s="181"/>
      <c r="Q72" s="181"/>
      <c r="R72" s="181"/>
      <c r="S72" s="181"/>
      <c r="T72" s="181"/>
      <c r="U72" s="662">
        <v>0</v>
      </c>
      <c r="V72" s="8" t="s">
        <v>668</v>
      </c>
      <c r="W72" s="11"/>
      <c r="X72" s="11"/>
      <c r="Y72" s="369"/>
      <c r="Z72" s="379"/>
      <c r="AA72" s="669"/>
      <c r="AB72" s="531"/>
      <c r="AE72" s="673">
        <f>Engineering!Q71</f>
        <v>0</v>
      </c>
      <c r="AF72" s="668">
        <f>U72</f>
        <v>0</v>
      </c>
      <c r="AG72" s="449" t="s">
        <v>668</v>
      </c>
    </row>
    <row r="73" spans="1:31" s="674" customFormat="1" ht="14.25" customHeight="1">
      <c r="A73" s="690"/>
      <c r="B73" s="39"/>
      <c r="C73" s="39"/>
      <c r="D73" s="39"/>
      <c r="E73" s="39"/>
      <c r="F73" s="39"/>
      <c r="G73" s="39"/>
      <c r="H73" s="39"/>
      <c r="I73" s="148"/>
      <c r="J73" s="39"/>
      <c r="K73" s="39"/>
      <c r="L73" s="39"/>
      <c r="M73" s="39"/>
      <c r="N73" s="39"/>
      <c r="O73" s="181"/>
      <c r="P73" s="181"/>
      <c r="Q73" s="181"/>
      <c r="R73" s="181"/>
      <c r="S73" s="181"/>
      <c r="T73" s="181"/>
      <c r="U73" s="631"/>
      <c r="V73" s="8"/>
      <c r="W73" s="11"/>
      <c r="X73" s="11"/>
      <c r="Y73" s="369"/>
      <c r="Z73" s="379"/>
      <c r="AA73" s="669"/>
      <c r="AB73" s="531"/>
      <c r="AE73" s="676"/>
    </row>
    <row r="74" spans="1:33" s="449" customFormat="1" ht="14.25" customHeight="1" thickBot="1">
      <c r="A74" s="690">
        <v>77</v>
      </c>
      <c r="B74" s="8" t="s">
        <v>760</v>
      </c>
      <c r="C74" s="39"/>
      <c r="D74" s="39"/>
      <c r="E74" s="39"/>
      <c r="F74" s="39"/>
      <c r="G74" s="39"/>
      <c r="H74" s="39"/>
      <c r="I74" s="148"/>
      <c r="J74" s="39"/>
      <c r="K74" s="39"/>
      <c r="L74" s="39"/>
      <c r="M74" s="39"/>
      <c r="N74" s="39"/>
      <c r="O74" s="181"/>
      <c r="P74" s="181"/>
      <c r="Q74" s="181"/>
      <c r="R74" s="181"/>
      <c r="S74" s="181"/>
      <c r="T74" s="181"/>
      <c r="U74" s="662">
        <v>0</v>
      </c>
      <c r="V74" s="8" t="s">
        <v>729</v>
      </c>
      <c r="W74" s="11"/>
      <c r="X74" s="11"/>
      <c r="Y74" s="369"/>
      <c r="Z74" s="379"/>
      <c r="AA74" s="669"/>
      <c r="AB74" s="531"/>
      <c r="AE74" s="673">
        <f>Drilling!S108</f>
        <v>0</v>
      </c>
      <c r="AF74" s="668">
        <f>U74</f>
        <v>0</v>
      </c>
      <c r="AG74" s="449" t="s">
        <v>599</v>
      </c>
    </row>
    <row r="75" spans="1:31" s="449" customFormat="1" ht="14.25" customHeight="1">
      <c r="A75" s="690"/>
      <c r="B75" s="8"/>
      <c r="C75" s="39"/>
      <c r="D75" s="39"/>
      <c r="E75" s="39"/>
      <c r="F75" s="39"/>
      <c r="G75" s="39"/>
      <c r="H75" s="39"/>
      <c r="I75" s="148"/>
      <c r="J75" s="39"/>
      <c r="K75" s="39"/>
      <c r="L75" s="39"/>
      <c r="M75" s="39"/>
      <c r="N75" s="39"/>
      <c r="O75" s="181"/>
      <c r="P75" s="181"/>
      <c r="Q75" s="181"/>
      <c r="R75" s="181"/>
      <c r="S75" s="181"/>
      <c r="T75" s="181"/>
      <c r="U75" s="663">
        <v>0</v>
      </c>
      <c r="V75" s="8" t="s">
        <v>730</v>
      </c>
      <c r="W75" s="11"/>
      <c r="X75" s="11"/>
      <c r="Y75" s="369"/>
      <c r="Z75" s="379"/>
      <c r="AA75" s="669"/>
      <c r="AB75" s="531"/>
      <c r="AE75" s="675"/>
    </row>
    <row r="76" spans="1:31" s="674" customFormat="1" ht="14.25" customHeight="1">
      <c r="A76" s="690"/>
      <c r="B76" s="8"/>
      <c r="C76" s="8"/>
      <c r="D76" s="8"/>
      <c r="E76" s="8"/>
      <c r="F76" s="8"/>
      <c r="G76" s="8"/>
      <c r="H76" s="8"/>
      <c r="I76" s="7"/>
      <c r="J76" s="8"/>
      <c r="K76" s="39"/>
      <c r="L76" s="39"/>
      <c r="M76" s="39"/>
      <c r="N76" s="39"/>
      <c r="O76" s="181"/>
      <c r="P76" s="181"/>
      <c r="Q76" s="181"/>
      <c r="R76" s="181"/>
      <c r="S76" s="181"/>
      <c r="T76" s="181"/>
      <c r="U76" s="631"/>
      <c r="V76" s="8"/>
      <c r="W76" s="11"/>
      <c r="X76" s="11"/>
      <c r="Y76" s="369"/>
      <c r="Z76" s="379"/>
      <c r="AA76" s="669"/>
      <c r="AB76" s="531"/>
      <c r="AE76" s="676"/>
    </row>
    <row r="77" spans="1:33" s="449" customFormat="1" ht="14.25" customHeight="1" thickBot="1">
      <c r="A77" s="690">
        <v>78</v>
      </c>
      <c r="B77" s="759" t="s">
        <v>765</v>
      </c>
      <c r="C77" s="759"/>
      <c r="D77" s="759"/>
      <c r="E77" s="759"/>
      <c r="F77" s="759"/>
      <c r="G77" s="759"/>
      <c r="H77" s="759"/>
      <c r="I77" s="759"/>
      <c r="J77" s="759"/>
      <c r="K77" s="759"/>
      <c r="L77" s="39"/>
      <c r="M77" s="39"/>
      <c r="N77" s="39"/>
      <c r="O77" s="181"/>
      <c r="P77" s="181"/>
      <c r="Q77" s="181"/>
      <c r="R77" s="181"/>
      <c r="S77" s="181"/>
      <c r="T77" s="181"/>
      <c r="U77" s="662">
        <v>0</v>
      </c>
      <c r="V77" s="8" t="s">
        <v>731</v>
      </c>
      <c r="W77" s="11"/>
      <c r="X77" s="11"/>
      <c r="Y77" s="369"/>
      <c r="Z77" s="379"/>
      <c r="AA77" s="669"/>
      <c r="AB77" s="531"/>
      <c r="AE77" s="673">
        <f>Drilling!S109</f>
        <v>0</v>
      </c>
      <c r="AF77" s="668">
        <f>U77</f>
        <v>0</v>
      </c>
      <c r="AG77" s="449" t="s">
        <v>601</v>
      </c>
    </row>
    <row r="78" spans="1:31" s="674" customFormat="1" ht="14.25" customHeight="1">
      <c r="A78" s="690"/>
      <c r="B78" s="8"/>
      <c r="C78" s="8"/>
      <c r="D78" s="8"/>
      <c r="E78" s="8"/>
      <c r="F78" s="8"/>
      <c r="G78" s="8"/>
      <c r="H78" s="8"/>
      <c r="I78" s="7"/>
      <c r="J78" s="8"/>
      <c r="K78" s="39"/>
      <c r="L78" s="39"/>
      <c r="M78" s="39"/>
      <c r="N78" s="39"/>
      <c r="O78" s="181"/>
      <c r="P78" s="181"/>
      <c r="Q78" s="181"/>
      <c r="R78" s="181"/>
      <c r="S78" s="181"/>
      <c r="T78" s="181"/>
      <c r="U78" s="631"/>
      <c r="V78" s="8"/>
      <c r="W78" s="11"/>
      <c r="X78" s="11"/>
      <c r="Y78" s="369"/>
      <c r="Z78" s="379"/>
      <c r="AA78" s="669"/>
      <c r="AB78" s="531"/>
      <c r="AE78" s="676"/>
    </row>
    <row r="79" spans="1:33" s="449" customFormat="1" ht="14.25" customHeight="1" thickBot="1">
      <c r="A79" s="690">
        <v>79</v>
      </c>
      <c r="B79" s="759" t="s">
        <v>761</v>
      </c>
      <c r="C79" s="759"/>
      <c r="D79" s="759"/>
      <c r="E79" s="759"/>
      <c r="F79" s="759"/>
      <c r="G79" s="759"/>
      <c r="H79" s="759"/>
      <c r="I79" s="759"/>
      <c r="J79" s="759"/>
      <c r="K79" s="759"/>
      <c r="L79" s="759"/>
      <c r="M79" s="759"/>
      <c r="N79" s="39"/>
      <c r="O79" s="181"/>
      <c r="P79" s="181"/>
      <c r="Q79" s="181"/>
      <c r="R79" s="181"/>
      <c r="S79" s="181"/>
      <c r="T79" s="181"/>
      <c r="U79" s="662">
        <v>0</v>
      </c>
      <c r="V79" s="8" t="s">
        <v>729</v>
      </c>
      <c r="W79" s="11"/>
      <c r="X79" s="11"/>
      <c r="Y79" s="369"/>
      <c r="Z79" s="379"/>
      <c r="AA79" s="669"/>
      <c r="AB79" s="531"/>
      <c r="AE79" s="673">
        <f>Drilling!S110</f>
        <v>0</v>
      </c>
      <c r="AF79" s="668">
        <f>U79</f>
        <v>0</v>
      </c>
      <c r="AG79" s="449" t="s">
        <v>599</v>
      </c>
    </row>
    <row r="80" spans="1:31" s="674" customFormat="1" ht="14.25" customHeight="1">
      <c r="A80" s="690"/>
      <c r="B80" s="8"/>
      <c r="C80" s="8"/>
      <c r="D80" s="8"/>
      <c r="E80" s="8"/>
      <c r="F80" s="8"/>
      <c r="G80" s="8"/>
      <c r="H80" s="8"/>
      <c r="I80" s="7"/>
      <c r="J80" s="8"/>
      <c r="K80" s="39"/>
      <c r="L80" s="39"/>
      <c r="M80" s="39"/>
      <c r="N80" s="39"/>
      <c r="O80" s="181"/>
      <c r="P80" s="181"/>
      <c r="Q80" s="181"/>
      <c r="R80" s="181"/>
      <c r="S80" s="181"/>
      <c r="T80" s="181"/>
      <c r="U80" s="631"/>
      <c r="V80" s="8"/>
      <c r="W80" s="11"/>
      <c r="X80" s="11"/>
      <c r="Y80" s="677"/>
      <c r="Z80" s="678"/>
      <c r="AA80" s="679"/>
      <c r="AB80" s="670"/>
      <c r="AE80" s="676"/>
    </row>
    <row r="81" spans="1:33" s="449" customFormat="1" ht="14.25" customHeight="1" thickBot="1">
      <c r="A81" s="690">
        <v>80</v>
      </c>
      <c r="B81" s="759" t="s">
        <v>762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181"/>
      <c r="P81" s="181"/>
      <c r="Q81" s="181"/>
      <c r="R81" s="181"/>
      <c r="S81" s="181"/>
      <c r="T81" s="181"/>
      <c r="U81" s="662">
        <v>0</v>
      </c>
      <c r="V81" s="8" t="s">
        <v>729</v>
      </c>
      <c r="W81" s="11"/>
      <c r="X81" s="11"/>
      <c r="Y81" s="369"/>
      <c r="Z81" s="379"/>
      <c r="AA81" s="669"/>
      <c r="AB81" s="531"/>
      <c r="AE81" s="673">
        <f>Drilling!S111</f>
        <v>0</v>
      </c>
      <c r="AF81" s="668">
        <f>U81</f>
        <v>0</v>
      </c>
      <c r="AG81" s="449" t="s">
        <v>599</v>
      </c>
    </row>
    <row r="82" spans="1:31" s="449" customFormat="1" ht="14.25" customHeight="1">
      <c r="A82" s="690"/>
      <c r="B82" s="8"/>
      <c r="C82" s="8"/>
      <c r="D82" s="8"/>
      <c r="E82" s="8"/>
      <c r="F82" s="8"/>
      <c r="G82" s="8"/>
      <c r="H82" s="8"/>
      <c r="I82" s="7"/>
      <c r="J82" s="8"/>
      <c r="K82" s="39"/>
      <c r="L82" s="39"/>
      <c r="M82" s="39"/>
      <c r="N82" s="39"/>
      <c r="O82" s="181"/>
      <c r="P82" s="181"/>
      <c r="Q82" s="181"/>
      <c r="R82" s="181"/>
      <c r="S82" s="181"/>
      <c r="T82" s="181"/>
      <c r="U82" s="631"/>
      <c r="V82" s="8"/>
      <c r="W82" s="11"/>
      <c r="X82" s="11"/>
      <c r="Y82" s="369"/>
      <c r="Z82" s="379"/>
      <c r="AA82" s="669"/>
      <c r="AB82" s="531"/>
      <c r="AE82" s="675"/>
    </row>
    <row r="83" spans="1:33" s="449" customFormat="1" ht="14.25" customHeight="1" thickBot="1">
      <c r="A83" s="690">
        <v>81</v>
      </c>
      <c r="B83" s="759" t="s">
        <v>763</v>
      </c>
      <c r="C83" s="759"/>
      <c r="D83" s="759"/>
      <c r="E83" s="759"/>
      <c r="F83" s="759"/>
      <c r="G83" s="759"/>
      <c r="H83" s="759"/>
      <c r="I83" s="759"/>
      <c r="J83" s="759"/>
      <c r="K83" s="39"/>
      <c r="L83" s="39"/>
      <c r="M83" s="39"/>
      <c r="N83" s="39"/>
      <c r="O83" s="181"/>
      <c r="P83" s="181"/>
      <c r="Q83" s="181"/>
      <c r="R83" s="181"/>
      <c r="S83" s="181"/>
      <c r="T83" s="181"/>
      <c r="U83" s="662">
        <v>0</v>
      </c>
      <c r="V83" s="8" t="s">
        <v>729</v>
      </c>
      <c r="W83" s="11"/>
      <c r="X83" s="11"/>
      <c r="Y83" s="369"/>
      <c r="Z83" s="379"/>
      <c r="AA83" s="669"/>
      <c r="AB83" s="531"/>
      <c r="AE83" s="673">
        <f>Drilling!S112</f>
        <v>0</v>
      </c>
      <c r="AF83" s="668">
        <f>U83</f>
        <v>0</v>
      </c>
      <c r="AG83" s="449" t="s">
        <v>599</v>
      </c>
    </row>
    <row r="84" spans="1:28" s="449" customFormat="1" ht="14.25" customHeight="1">
      <c r="A84" s="690"/>
      <c r="B84" s="8"/>
      <c r="C84" s="8"/>
      <c r="D84" s="8"/>
      <c r="E84" s="8"/>
      <c r="F84" s="8"/>
      <c r="G84" s="8"/>
      <c r="H84" s="8"/>
      <c r="I84" s="7"/>
      <c r="J84" s="8"/>
      <c r="K84" s="39"/>
      <c r="L84" s="39"/>
      <c r="M84" s="39"/>
      <c r="N84" s="39"/>
      <c r="O84" s="181"/>
      <c r="P84" s="181"/>
      <c r="Q84" s="181"/>
      <c r="R84" s="181"/>
      <c r="S84" s="181"/>
      <c r="T84" s="181"/>
      <c r="U84" s="20"/>
      <c r="V84" s="8"/>
      <c r="W84" s="11"/>
      <c r="X84" s="11"/>
      <c r="Y84" s="369"/>
      <c r="Z84" s="379"/>
      <c r="AA84" s="669"/>
      <c r="AB84" s="531"/>
    </row>
    <row r="85" spans="1:28" s="674" customFormat="1" ht="14.25" customHeight="1">
      <c r="A85" s="690">
        <v>82</v>
      </c>
      <c r="B85" s="759" t="s">
        <v>764</v>
      </c>
      <c r="C85" s="759"/>
      <c r="D85" s="759"/>
      <c r="E85" s="759"/>
      <c r="F85" s="759"/>
      <c r="G85" s="759"/>
      <c r="H85" s="8"/>
      <c r="I85" s="7"/>
      <c r="J85" s="8"/>
      <c r="K85" s="39"/>
      <c r="L85" s="39"/>
      <c r="M85" s="39"/>
      <c r="N85" s="39"/>
      <c r="O85" s="181"/>
      <c r="P85" s="181"/>
      <c r="Q85" s="181"/>
      <c r="R85" s="181"/>
      <c r="S85" s="181"/>
      <c r="T85" s="181"/>
      <c r="U85" s="643">
        <v>0</v>
      </c>
      <c r="V85" s="8" t="s">
        <v>726</v>
      </c>
      <c r="W85" s="11"/>
      <c r="X85" s="11"/>
      <c r="Y85" s="677"/>
      <c r="Z85" s="680"/>
      <c r="AA85" s="669"/>
      <c r="AB85" s="670"/>
    </row>
    <row r="86" spans="1:33" s="145" customFormat="1" ht="14.25" customHeight="1">
      <c r="A86" s="148"/>
      <c r="B86" s="39"/>
      <c r="C86" s="39"/>
      <c r="D86" s="39"/>
      <c r="E86" s="39"/>
      <c r="F86" s="39"/>
      <c r="G86" s="39"/>
      <c r="H86" s="39"/>
      <c r="I86" s="148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11"/>
      <c r="V86" s="8"/>
      <c r="W86" s="11"/>
      <c r="X86" s="11"/>
      <c r="Y86" s="22"/>
      <c r="Z86" s="8"/>
      <c r="AA86" s="654"/>
      <c r="AB86" s="143"/>
      <c r="AG86" s="149"/>
    </row>
    <row r="87" spans="1:28" s="86" customFormat="1" ht="14.25" customHeight="1">
      <c r="A87" s="148"/>
      <c r="B87" s="244"/>
      <c r="C87" s="50"/>
      <c r="D87" s="244"/>
      <c r="E87" s="244"/>
      <c r="F87" s="244"/>
      <c r="G87" s="244"/>
      <c r="H87" s="244"/>
      <c r="I87" s="244"/>
      <c r="J87" s="244"/>
      <c r="K87" s="362"/>
      <c r="L87" s="626"/>
      <c r="M87" s="626"/>
      <c r="N87" s="626"/>
      <c r="O87" s="363"/>
      <c r="P87" s="363"/>
      <c r="Q87" s="363"/>
      <c r="R87" s="363"/>
      <c r="S87" s="363"/>
      <c r="T87" s="363"/>
      <c r="U87" s="8"/>
      <c r="V87" s="8"/>
      <c r="W87" s="11"/>
      <c r="X87" s="11"/>
      <c r="Y87" s="22"/>
      <c r="Z87" s="8"/>
      <c r="AA87" s="654"/>
      <c r="AB87" s="143"/>
    </row>
    <row r="88" spans="1:28" s="86" customFormat="1" ht="14.25" customHeight="1">
      <c r="A88" s="148"/>
      <c r="B88" s="351"/>
      <c r="C88" s="351"/>
      <c r="D88" s="351"/>
      <c r="E88" s="364"/>
      <c r="F88" s="761"/>
      <c r="G88" s="761"/>
      <c r="H88" s="761"/>
      <c r="I88" s="761"/>
      <c r="J88" s="761"/>
      <c r="K88" s="761"/>
      <c r="L88" s="761"/>
      <c r="M88" s="761"/>
      <c r="N88" s="627"/>
      <c r="O88" s="365"/>
      <c r="P88" s="365"/>
      <c r="Q88" s="365"/>
      <c r="R88" s="365"/>
      <c r="S88" s="365"/>
      <c r="T88" s="365"/>
      <c r="U88" s="8"/>
      <c r="V88" s="8"/>
      <c r="W88" s="11"/>
      <c r="X88" s="11"/>
      <c r="Y88" s="22"/>
      <c r="Z88" s="8"/>
      <c r="AA88" s="654"/>
      <c r="AB88" s="143"/>
    </row>
    <row r="89" spans="1:28" s="86" customFormat="1" ht="14.25" customHeight="1">
      <c r="A89" s="148"/>
      <c r="B89" s="244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74"/>
      <c r="P89" s="74"/>
      <c r="Q89" s="74"/>
      <c r="R89" s="74"/>
      <c r="S89" s="74"/>
      <c r="T89" s="74"/>
      <c r="U89" s="8"/>
      <c r="V89" s="8"/>
      <c r="W89" s="11"/>
      <c r="X89" s="11"/>
      <c r="Y89" s="22"/>
      <c r="Z89" s="8"/>
      <c r="AA89" s="654"/>
      <c r="AB89" s="143"/>
    </row>
    <row r="90" spans="1:28" s="686" customFormat="1" ht="14.25" customHeight="1">
      <c r="A90" s="681"/>
      <c r="B90" s="758"/>
      <c r="C90" s="758"/>
      <c r="D90" s="758"/>
      <c r="E90" s="762"/>
      <c r="F90" s="762"/>
      <c r="G90" s="762"/>
      <c r="H90" s="762"/>
      <c r="I90" s="762"/>
      <c r="J90" s="762"/>
      <c r="K90" s="762"/>
      <c r="L90" s="762"/>
      <c r="M90" s="762"/>
      <c r="N90" s="682"/>
      <c r="O90" s="683"/>
      <c r="P90" s="683"/>
      <c r="Q90" s="683"/>
      <c r="R90" s="683"/>
      <c r="S90" s="683"/>
      <c r="T90" s="683"/>
      <c r="U90" s="654"/>
      <c r="V90" s="654"/>
      <c r="W90" s="684"/>
      <c r="X90" s="684"/>
      <c r="Y90" s="685"/>
      <c r="Z90" s="654"/>
      <c r="AA90" s="654"/>
      <c r="AB90" s="656"/>
    </row>
    <row r="91" spans="1:28" s="686" customFormat="1" ht="14.25" customHeight="1">
      <c r="A91" s="681"/>
      <c r="B91" s="682"/>
      <c r="C91" s="687"/>
      <c r="D91" s="682"/>
      <c r="E91" s="682"/>
      <c r="F91" s="682"/>
      <c r="G91" s="682"/>
      <c r="H91" s="682"/>
      <c r="I91" s="682"/>
      <c r="J91" s="682"/>
      <c r="K91" s="682"/>
      <c r="L91" s="682"/>
      <c r="M91" s="682"/>
      <c r="N91" s="682"/>
      <c r="O91" s="683"/>
      <c r="P91" s="683"/>
      <c r="Q91" s="683"/>
      <c r="R91" s="683"/>
      <c r="S91" s="683"/>
      <c r="T91" s="683"/>
      <c r="U91" s="654"/>
      <c r="V91" s="654"/>
      <c r="W91" s="684"/>
      <c r="X91" s="684"/>
      <c r="Y91" s="685"/>
      <c r="Z91" s="654"/>
      <c r="AA91" s="654"/>
      <c r="AB91" s="656"/>
    </row>
    <row r="92" spans="1:28" s="686" customFormat="1" ht="14.25" customHeight="1">
      <c r="A92" s="683"/>
      <c r="B92" s="754"/>
      <c r="C92" s="754"/>
      <c r="D92" s="754"/>
      <c r="E92" s="762"/>
      <c r="F92" s="762"/>
      <c r="G92" s="762"/>
      <c r="H92" s="762"/>
      <c r="I92" s="762"/>
      <c r="J92" s="762"/>
      <c r="K92" s="762"/>
      <c r="L92" s="762"/>
      <c r="M92" s="762"/>
      <c r="N92" s="682"/>
      <c r="O92" s="683"/>
      <c r="P92" s="683"/>
      <c r="Q92" s="683"/>
      <c r="R92" s="683"/>
      <c r="S92" s="683"/>
      <c r="T92" s="683"/>
      <c r="U92" s="654"/>
      <c r="V92" s="654"/>
      <c r="W92" s="684"/>
      <c r="X92" s="684"/>
      <c r="Y92" s="685"/>
      <c r="Z92" s="654"/>
      <c r="AA92" s="654"/>
      <c r="AB92" s="656"/>
    </row>
    <row r="93" spans="1:28" s="686" customFormat="1" ht="14.25" customHeight="1">
      <c r="A93" s="683"/>
      <c r="B93" s="682"/>
      <c r="C93" s="687"/>
      <c r="D93" s="682"/>
      <c r="E93" s="682"/>
      <c r="F93" s="682"/>
      <c r="G93" s="682"/>
      <c r="H93" s="682"/>
      <c r="I93" s="682"/>
      <c r="J93" s="682"/>
      <c r="K93" s="682"/>
      <c r="L93" s="682"/>
      <c r="M93" s="682"/>
      <c r="N93" s="682"/>
      <c r="O93" s="683"/>
      <c r="P93" s="683"/>
      <c r="Q93" s="683"/>
      <c r="R93" s="683"/>
      <c r="S93" s="683"/>
      <c r="T93" s="683"/>
      <c r="U93" s="654"/>
      <c r="V93" s="654"/>
      <c r="W93" s="684"/>
      <c r="X93" s="684"/>
      <c r="Y93" s="685"/>
      <c r="Z93" s="654"/>
      <c r="AA93" s="654"/>
      <c r="AB93" s="656"/>
    </row>
    <row r="94" spans="1:28" s="686" customFormat="1" ht="14.25" customHeight="1">
      <c r="A94" s="683"/>
      <c r="B94" s="682"/>
      <c r="C94" s="687"/>
      <c r="D94" s="682"/>
      <c r="E94" s="682"/>
      <c r="F94" s="682"/>
      <c r="G94" s="682"/>
      <c r="H94" s="682"/>
      <c r="I94" s="682"/>
      <c r="J94" s="682"/>
      <c r="K94" s="682"/>
      <c r="L94" s="682"/>
      <c r="M94" s="682"/>
      <c r="N94" s="682"/>
      <c r="O94" s="683"/>
      <c r="P94" s="683"/>
      <c r="Q94" s="683"/>
      <c r="R94" s="683"/>
      <c r="S94" s="683"/>
      <c r="T94" s="683"/>
      <c r="U94" s="654"/>
      <c r="V94" s="654"/>
      <c r="W94" s="684"/>
      <c r="X94" s="684"/>
      <c r="Y94" s="685"/>
      <c r="Z94" s="654"/>
      <c r="AA94" s="654"/>
      <c r="AB94" s="656"/>
    </row>
    <row r="95" spans="1:28" s="86" customFormat="1" ht="14.2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258"/>
      <c r="V95" s="258"/>
      <c r="W95" s="259"/>
      <c r="X95" s="259"/>
      <c r="Y95" s="260"/>
      <c r="Z95" s="258"/>
      <c r="AA95" s="654"/>
      <c r="AB95" s="143"/>
    </row>
    <row r="96" spans="1:28" s="86" customFormat="1" ht="14.2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258"/>
      <c r="V96" s="258"/>
      <c r="W96" s="259"/>
      <c r="X96" s="259"/>
      <c r="Y96" s="260"/>
      <c r="Z96" s="258"/>
      <c r="AA96" s="654"/>
      <c r="AB96" s="143"/>
    </row>
    <row r="97" spans="1:28" s="86" customFormat="1" ht="14.2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258"/>
      <c r="V97" s="258"/>
      <c r="W97" s="259"/>
      <c r="X97" s="259"/>
      <c r="Y97" s="260"/>
      <c r="Z97" s="258"/>
      <c r="AA97" s="654"/>
      <c r="AB97" s="143"/>
    </row>
    <row r="98" spans="1:28" s="86" customFormat="1" ht="14.2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258"/>
      <c r="V98" s="258"/>
      <c r="W98" s="259"/>
      <c r="X98" s="259"/>
      <c r="Y98" s="260"/>
      <c r="Z98" s="258"/>
      <c r="AA98" s="654"/>
      <c r="AB98" s="143"/>
    </row>
    <row r="99" spans="1:28" s="86" customFormat="1" ht="14.2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258"/>
      <c r="V99" s="258"/>
      <c r="W99" s="259"/>
      <c r="X99" s="259"/>
      <c r="Y99" s="260"/>
      <c r="Z99" s="258"/>
      <c r="AA99" s="654"/>
      <c r="AB99" s="143"/>
    </row>
    <row r="100" spans="1:28" s="86" customFormat="1" ht="14.25" customHeight="1">
      <c r="A100" s="150"/>
      <c r="B100" s="80"/>
      <c r="C100" s="80"/>
      <c r="D100" s="80"/>
      <c r="E100" s="80"/>
      <c r="F100" s="80"/>
      <c r="G100" s="80"/>
      <c r="H100" s="80"/>
      <c r="I100" s="81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258"/>
      <c r="V100" s="258"/>
      <c r="W100" s="259"/>
      <c r="X100" s="259"/>
      <c r="Y100" s="260"/>
      <c r="Z100" s="258"/>
      <c r="AA100" s="654"/>
      <c r="AB100" s="143"/>
    </row>
    <row r="101" spans="1:28" s="86" customFormat="1" ht="14.25" customHeight="1">
      <c r="A101" s="150"/>
      <c r="B101" s="80"/>
      <c r="C101" s="80"/>
      <c r="D101" s="80"/>
      <c r="E101" s="80"/>
      <c r="F101" s="80"/>
      <c r="G101" s="80"/>
      <c r="H101" s="80"/>
      <c r="I101" s="81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258"/>
      <c r="V101" s="258"/>
      <c r="W101" s="259"/>
      <c r="X101" s="259"/>
      <c r="Y101" s="260"/>
      <c r="Z101" s="258"/>
      <c r="AA101" s="654"/>
      <c r="AB101" s="143"/>
    </row>
    <row r="102" spans="1:28" s="86" customFormat="1" ht="14.25" customHeight="1">
      <c r="A102" s="150"/>
      <c r="B102" s="80"/>
      <c r="C102" s="80"/>
      <c r="D102" s="80"/>
      <c r="E102" s="80"/>
      <c r="F102" s="80"/>
      <c r="G102" s="80"/>
      <c r="H102" s="80"/>
      <c r="I102" s="81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258"/>
      <c r="V102" s="258"/>
      <c r="W102" s="259"/>
      <c r="X102" s="259"/>
      <c r="Y102" s="260"/>
      <c r="Z102" s="258"/>
      <c r="AA102" s="654"/>
      <c r="AB102" s="143"/>
    </row>
    <row r="103" spans="1:28" s="86" customFormat="1" ht="14.25" customHeight="1">
      <c r="A103" s="150"/>
      <c r="B103" s="80"/>
      <c r="C103" s="80"/>
      <c r="D103" s="80"/>
      <c r="E103" s="80"/>
      <c r="F103" s="80"/>
      <c r="G103" s="80"/>
      <c r="H103" s="80"/>
      <c r="I103" s="81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258"/>
      <c r="V103" s="258"/>
      <c r="W103" s="259"/>
      <c r="X103" s="259"/>
      <c r="Y103" s="260"/>
      <c r="Z103" s="258"/>
      <c r="AA103" s="654"/>
      <c r="AB103" s="143"/>
    </row>
    <row r="104" spans="1:28" s="86" customFormat="1" ht="14.25" customHeight="1">
      <c r="A104" s="150"/>
      <c r="B104" s="80"/>
      <c r="C104" s="80"/>
      <c r="D104" s="80"/>
      <c r="E104" s="80"/>
      <c r="F104" s="80"/>
      <c r="G104" s="80"/>
      <c r="H104" s="80"/>
      <c r="I104" s="81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258"/>
      <c r="V104" s="258"/>
      <c r="W104" s="259"/>
      <c r="X104" s="259"/>
      <c r="Y104" s="260"/>
      <c r="Z104" s="258"/>
      <c r="AA104" s="654"/>
      <c r="AB104" s="143"/>
    </row>
    <row r="105" spans="1:28" s="86" customFormat="1" ht="14.25" customHeight="1">
      <c r="A105" s="150"/>
      <c r="B105" s="80"/>
      <c r="C105" s="80"/>
      <c r="D105" s="80"/>
      <c r="E105" s="80"/>
      <c r="F105" s="80"/>
      <c r="G105" s="80"/>
      <c r="H105" s="80"/>
      <c r="I105" s="81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258"/>
      <c r="V105" s="258"/>
      <c r="W105" s="259"/>
      <c r="X105" s="259"/>
      <c r="Y105" s="260"/>
      <c r="Z105" s="258"/>
      <c r="AA105" s="654"/>
      <c r="AB105" s="143"/>
    </row>
    <row r="106" spans="1:28" s="86" customFormat="1" ht="14.25" customHeight="1">
      <c r="A106" s="559"/>
      <c r="I106" s="560"/>
      <c r="U106" s="143"/>
      <c r="V106" s="143"/>
      <c r="W106" s="256"/>
      <c r="X106" s="256"/>
      <c r="Y106" s="257"/>
      <c r="Z106" s="143"/>
      <c r="AA106" s="656"/>
      <c r="AB106" s="143"/>
    </row>
    <row r="107" spans="1:28" s="86" customFormat="1" ht="14.25" customHeight="1">
      <c r="A107" s="559"/>
      <c r="I107" s="560"/>
      <c r="U107" s="143"/>
      <c r="V107" s="143"/>
      <c r="W107" s="256"/>
      <c r="X107" s="256"/>
      <c r="Y107" s="257"/>
      <c r="Z107" s="143"/>
      <c r="AA107" s="656"/>
      <c r="AB107" s="143"/>
    </row>
    <row r="108" spans="1:28" s="86" customFormat="1" ht="14.25" customHeight="1">
      <c r="A108" s="559"/>
      <c r="I108" s="560"/>
      <c r="U108" s="143"/>
      <c r="V108" s="143"/>
      <c r="W108" s="256"/>
      <c r="X108" s="256"/>
      <c r="Y108" s="257"/>
      <c r="Z108" s="143"/>
      <c r="AA108" s="656"/>
      <c r="AB108" s="143"/>
    </row>
    <row r="109" spans="1:28" s="86" customFormat="1" ht="14.25" customHeight="1">
      <c r="A109" s="559"/>
      <c r="I109" s="560"/>
      <c r="U109" s="143"/>
      <c r="V109" s="143"/>
      <c r="W109" s="256"/>
      <c r="X109" s="256"/>
      <c r="Y109" s="257"/>
      <c r="Z109" s="143"/>
      <c r="AA109" s="656"/>
      <c r="AB109" s="143"/>
    </row>
    <row r="110" spans="1:28" s="86" customFormat="1" ht="14.25" customHeight="1">
      <c r="A110" s="559"/>
      <c r="I110" s="560"/>
      <c r="U110" s="143"/>
      <c r="V110" s="143"/>
      <c r="W110" s="256"/>
      <c r="X110" s="256"/>
      <c r="Y110" s="257"/>
      <c r="Z110" s="143"/>
      <c r="AA110" s="656"/>
      <c r="AB110" s="143"/>
    </row>
    <row r="111" spans="1:28" s="86" customFormat="1" ht="14.25" customHeight="1">
      <c r="A111" s="559"/>
      <c r="I111" s="560"/>
      <c r="U111" s="143"/>
      <c r="V111" s="143"/>
      <c r="W111" s="256"/>
      <c r="X111" s="256"/>
      <c r="Y111" s="257"/>
      <c r="Z111" s="143"/>
      <c r="AA111" s="656"/>
      <c r="AB111" s="143"/>
    </row>
    <row r="112" spans="1:28" s="86" customFormat="1" ht="12">
      <c r="A112" s="145"/>
      <c r="U112" s="143"/>
      <c r="V112" s="143"/>
      <c r="W112" s="256"/>
      <c r="X112" s="256"/>
      <c r="Y112" s="257"/>
      <c r="Z112" s="143"/>
      <c r="AA112" s="656"/>
      <c r="AB112" s="143"/>
    </row>
    <row r="113" spans="1:28" s="86" customFormat="1" ht="12">
      <c r="A113" s="145"/>
      <c r="U113" s="143"/>
      <c r="V113" s="143"/>
      <c r="W113" s="256"/>
      <c r="X113" s="256"/>
      <c r="Y113" s="257"/>
      <c r="Z113" s="143"/>
      <c r="AA113" s="656"/>
      <c r="AB113" s="143"/>
    </row>
    <row r="114" spans="1:28" s="86" customFormat="1" ht="12">
      <c r="A114" s="145"/>
      <c r="U114" s="143"/>
      <c r="V114" s="143"/>
      <c r="W114" s="256"/>
      <c r="X114" s="256"/>
      <c r="Y114" s="257"/>
      <c r="Z114" s="143"/>
      <c r="AA114" s="656"/>
      <c r="AB114" s="143"/>
    </row>
    <row r="115" spans="1:28" s="86" customFormat="1" ht="12">
      <c r="A115" s="145"/>
      <c r="U115" s="143"/>
      <c r="V115" s="143"/>
      <c r="W115" s="256"/>
      <c r="X115" s="256"/>
      <c r="Y115" s="257"/>
      <c r="Z115" s="143"/>
      <c r="AA115" s="656"/>
      <c r="AB115" s="143"/>
    </row>
    <row r="116" spans="1:28" s="86" customFormat="1" ht="12">
      <c r="A116" s="145"/>
      <c r="U116" s="143"/>
      <c r="V116" s="143"/>
      <c r="W116" s="256"/>
      <c r="X116" s="256"/>
      <c r="Y116" s="257"/>
      <c r="Z116" s="143"/>
      <c r="AA116" s="656"/>
      <c r="AB116" s="143"/>
    </row>
    <row r="117" spans="1:28" s="86" customFormat="1" ht="12">
      <c r="A117" s="145"/>
      <c r="U117" s="143"/>
      <c r="V117" s="143"/>
      <c r="W117" s="256"/>
      <c r="X117" s="256"/>
      <c r="Y117" s="257"/>
      <c r="Z117" s="143"/>
      <c r="AA117" s="656"/>
      <c r="AB117" s="143"/>
    </row>
    <row r="118" spans="1:28" s="86" customFormat="1" ht="12">
      <c r="A118" s="145"/>
      <c r="U118" s="143"/>
      <c r="V118" s="143"/>
      <c r="W118" s="256"/>
      <c r="X118" s="256"/>
      <c r="Y118" s="257"/>
      <c r="Z118" s="143"/>
      <c r="AA118" s="656"/>
      <c r="AB118" s="143"/>
    </row>
    <row r="119" spans="1:28" s="86" customFormat="1" ht="12">
      <c r="A119" s="145"/>
      <c r="U119" s="143"/>
      <c r="V119" s="143"/>
      <c r="W119" s="256"/>
      <c r="X119" s="256"/>
      <c r="Y119" s="257"/>
      <c r="Z119" s="143"/>
      <c r="AA119" s="656"/>
      <c r="AB119" s="143"/>
    </row>
    <row r="120" spans="1:28" s="86" customFormat="1" ht="12">
      <c r="A120" s="145"/>
      <c r="U120" s="143"/>
      <c r="V120" s="143"/>
      <c r="W120" s="256"/>
      <c r="X120" s="256"/>
      <c r="Y120" s="257"/>
      <c r="Z120" s="143"/>
      <c r="AA120" s="656"/>
      <c r="AB120" s="143"/>
    </row>
    <row r="121" spans="1:28" s="86" customFormat="1" ht="12">
      <c r="A121" s="145"/>
      <c r="U121" s="143"/>
      <c r="V121" s="143"/>
      <c r="W121" s="256"/>
      <c r="X121" s="256"/>
      <c r="Y121" s="257"/>
      <c r="Z121" s="143"/>
      <c r="AA121" s="656"/>
      <c r="AB121" s="143"/>
    </row>
    <row r="122" spans="1:28" s="86" customFormat="1" ht="12">
      <c r="A122" s="145"/>
      <c r="U122" s="143"/>
      <c r="V122" s="143"/>
      <c r="W122" s="256"/>
      <c r="X122" s="256"/>
      <c r="Y122" s="257"/>
      <c r="Z122" s="143"/>
      <c r="AA122" s="656"/>
      <c r="AB122" s="143"/>
    </row>
    <row r="123" spans="1:28" s="86" customFormat="1" ht="12">
      <c r="A123" s="145"/>
      <c r="U123" s="143"/>
      <c r="V123" s="143"/>
      <c r="W123" s="256"/>
      <c r="X123" s="256"/>
      <c r="Y123" s="257"/>
      <c r="Z123" s="143"/>
      <c r="AA123" s="656"/>
      <c r="AB123" s="143"/>
    </row>
    <row r="124" spans="1:28" s="86" customFormat="1" ht="12">
      <c r="A124" s="145"/>
      <c r="U124" s="143"/>
      <c r="V124" s="143"/>
      <c r="W124" s="256"/>
      <c r="X124" s="256"/>
      <c r="Y124" s="257"/>
      <c r="Z124" s="143"/>
      <c r="AA124" s="656"/>
      <c r="AB124" s="143"/>
    </row>
    <row r="125" spans="1:28" s="86" customFormat="1" ht="12">
      <c r="A125" s="145"/>
      <c r="U125" s="143"/>
      <c r="V125" s="143"/>
      <c r="W125" s="256"/>
      <c r="X125" s="256"/>
      <c r="Y125" s="257"/>
      <c r="Z125" s="143"/>
      <c r="AA125" s="656"/>
      <c r="AB125" s="143"/>
    </row>
    <row r="126" spans="1:28" s="86" customFormat="1" ht="12">
      <c r="A126" s="145"/>
      <c r="U126" s="143"/>
      <c r="V126" s="143"/>
      <c r="W126" s="256"/>
      <c r="X126" s="256"/>
      <c r="Y126" s="257"/>
      <c r="Z126" s="143"/>
      <c r="AA126" s="656"/>
      <c r="AB126" s="143"/>
    </row>
    <row r="127" spans="1:28" s="86" customFormat="1" ht="12">
      <c r="A127" s="145"/>
      <c r="U127" s="143"/>
      <c r="V127" s="143"/>
      <c r="W127" s="256"/>
      <c r="X127" s="256"/>
      <c r="Y127" s="257"/>
      <c r="Z127" s="143"/>
      <c r="AA127" s="656"/>
      <c r="AB127" s="143"/>
    </row>
    <row r="128" spans="1:28" s="86" customFormat="1" ht="12">
      <c r="A128" s="145"/>
      <c r="U128" s="143"/>
      <c r="V128" s="143"/>
      <c r="W128" s="256"/>
      <c r="X128" s="256"/>
      <c r="Y128" s="257"/>
      <c r="Z128" s="143"/>
      <c r="AA128" s="656"/>
      <c r="AB128" s="143"/>
    </row>
    <row r="129" spans="1:28" s="86" customFormat="1" ht="12">
      <c r="A129" s="145"/>
      <c r="U129" s="143"/>
      <c r="V129" s="143"/>
      <c r="W129" s="256"/>
      <c r="X129" s="256"/>
      <c r="Y129" s="257"/>
      <c r="Z129" s="143"/>
      <c r="AA129" s="656"/>
      <c r="AB129" s="143"/>
    </row>
    <row r="130" spans="1:28" s="86" customFormat="1" ht="12">
      <c r="A130" s="145"/>
      <c r="U130" s="143"/>
      <c r="V130" s="143"/>
      <c r="W130" s="256"/>
      <c r="X130" s="256"/>
      <c r="Y130" s="257"/>
      <c r="Z130" s="143"/>
      <c r="AA130" s="656"/>
      <c r="AB130" s="143"/>
    </row>
    <row r="131" spans="1:28" s="86" customFormat="1" ht="12">
      <c r="A131" s="145"/>
      <c r="U131" s="143"/>
      <c r="V131" s="143"/>
      <c r="W131" s="256"/>
      <c r="X131" s="256"/>
      <c r="Y131" s="257"/>
      <c r="Z131" s="143"/>
      <c r="AA131" s="656"/>
      <c r="AB131" s="143"/>
    </row>
    <row r="132" spans="1:28" s="86" customFormat="1" ht="12">
      <c r="A132" s="145"/>
      <c r="U132" s="143"/>
      <c r="V132" s="143"/>
      <c r="W132" s="256"/>
      <c r="X132" s="256"/>
      <c r="Y132" s="257"/>
      <c r="Z132" s="143"/>
      <c r="AA132" s="656"/>
      <c r="AB132" s="143"/>
    </row>
    <row r="133" spans="1:28" s="86" customFormat="1" ht="12">
      <c r="A133" s="145"/>
      <c r="U133" s="143"/>
      <c r="V133" s="143"/>
      <c r="W133" s="256"/>
      <c r="X133" s="256"/>
      <c r="Y133" s="257"/>
      <c r="Z133" s="143"/>
      <c r="AA133" s="656"/>
      <c r="AB133" s="143"/>
    </row>
    <row r="134" spans="1:28" s="86" customFormat="1" ht="12">
      <c r="A134" s="145"/>
      <c r="U134" s="143"/>
      <c r="V134" s="143"/>
      <c r="W134" s="256"/>
      <c r="X134" s="256"/>
      <c r="Y134" s="257"/>
      <c r="Z134" s="143"/>
      <c r="AA134" s="656"/>
      <c r="AB134" s="143"/>
    </row>
    <row r="135" spans="1:28" s="86" customFormat="1" ht="12">
      <c r="A135" s="145"/>
      <c r="U135" s="143"/>
      <c r="V135" s="143"/>
      <c r="W135" s="256"/>
      <c r="X135" s="256"/>
      <c r="Y135" s="257"/>
      <c r="Z135" s="143"/>
      <c r="AA135" s="656"/>
      <c r="AB135" s="143"/>
    </row>
    <row r="136" spans="1:28" s="86" customFormat="1" ht="12">
      <c r="A136" s="145"/>
      <c r="U136" s="143"/>
      <c r="V136" s="143"/>
      <c r="W136" s="256"/>
      <c r="X136" s="256"/>
      <c r="Y136" s="257"/>
      <c r="Z136" s="143"/>
      <c r="AA136" s="656"/>
      <c r="AB136" s="143"/>
    </row>
    <row r="137" spans="1:28" s="86" customFormat="1" ht="12">
      <c r="A137" s="145"/>
      <c r="U137" s="143"/>
      <c r="V137" s="143"/>
      <c r="W137" s="256"/>
      <c r="X137" s="256"/>
      <c r="Y137" s="257"/>
      <c r="Z137" s="143"/>
      <c r="AA137" s="656"/>
      <c r="AB137" s="143"/>
    </row>
    <row r="138" spans="1:28" s="86" customFormat="1" ht="12">
      <c r="A138" s="145"/>
      <c r="U138" s="143"/>
      <c r="V138" s="143"/>
      <c r="W138" s="256"/>
      <c r="X138" s="256"/>
      <c r="Y138" s="257"/>
      <c r="Z138" s="143"/>
      <c r="AA138" s="656"/>
      <c r="AB138" s="143"/>
    </row>
    <row r="139" spans="1:28" s="86" customFormat="1" ht="12">
      <c r="A139" s="145"/>
      <c r="U139" s="143"/>
      <c r="V139" s="143"/>
      <c r="W139" s="256"/>
      <c r="X139" s="256"/>
      <c r="Y139" s="257"/>
      <c r="Z139" s="143"/>
      <c r="AA139" s="656"/>
      <c r="AB139" s="143"/>
    </row>
    <row r="140" spans="1:28" s="86" customFormat="1" ht="12">
      <c r="A140" s="145"/>
      <c r="U140" s="143"/>
      <c r="V140" s="143"/>
      <c r="W140" s="256"/>
      <c r="X140" s="256"/>
      <c r="Y140" s="257"/>
      <c r="Z140" s="143"/>
      <c r="AA140" s="656"/>
      <c r="AB140" s="143"/>
    </row>
    <row r="141" spans="1:28" s="86" customFormat="1" ht="12">
      <c r="A141" s="145"/>
      <c r="U141" s="143"/>
      <c r="V141" s="143"/>
      <c r="W141" s="256"/>
      <c r="X141" s="256"/>
      <c r="Y141" s="257"/>
      <c r="Z141" s="143"/>
      <c r="AA141" s="656"/>
      <c r="AB141" s="143"/>
    </row>
    <row r="142" spans="1:28" s="86" customFormat="1" ht="12">
      <c r="A142" s="145"/>
      <c r="U142" s="143"/>
      <c r="V142" s="143"/>
      <c r="W142" s="256"/>
      <c r="X142" s="256"/>
      <c r="Y142" s="257"/>
      <c r="Z142" s="143"/>
      <c r="AA142" s="656"/>
      <c r="AB142" s="143"/>
    </row>
    <row r="143" spans="1:28" s="86" customFormat="1" ht="12">
      <c r="A143" s="145"/>
      <c r="U143" s="143"/>
      <c r="V143" s="143"/>
      <c r="W143" s="256"/>
      <c r="X143" s="256"/>
      <c r="Y143" s="257"/>
      <c r="Z143" s="143"/>
      <c r="AA143" s="656"/>
      <c r="AB143" s="143"/>
    </row>
    <row r="144" spans="1:28" s="86" customFormat="1" ht="12">
      <c r="A144" s="145"/>
      <c r="U144" s="143"/>
      <c r="V144" s="143"/>
      <c r="W144" s="256"/>
      <c r="X144" s="256"/>
      <c r="Y144" s="257"/>
      <c r="Z144" s="143"/>
      <c r="AA144" s="656"/>
      <c r="AB144" s="143"/>
    </row>
    <row r="145" spans="1:28" s="86" customFormat="1" ht="12">
      <c r="A145" s="145"/>
      <c r="U145" s="143"/>
      <c r="V145" s="143"/>
      <c r="W145" s="256"/>
      <c r="X145" s="256"/>
      <c r="Y145" s="257"/>
      <c r="Z145" s="143"/>
      <c r="AA145" s="656"/>
      <c r="AB145" s="143"/>
    </row>
    <row r="146" spans="1:28" s="86" customFormat="1" ht="12">
      <c r="A146" s="145"/>
      <c r="U146" s="143"/>
      <c r="V146" s="143"/>
      <c r="W146" s="256"/>
      <c r="X146" s="256"/>
      <c r="Y146" s="257"/>
      <c r="Z146" s="143"/>
      <c r="AA146" s="656"/>
      <c r="AB146" s="143"/>
    </row>
    <row r="147" spans="1:28" s="86" customFormat="1" ht="12">
      <c r="A147" s="145"/>
      <c r="U147" s="143"/>
      <c r="V147" s="143"/>
      <c r="W147" s="256"/>
      <c r="X147" s="256"/>
      <c r="Y147" s="257"/>
      <c r="Z147" s="143"/>
      <c r="AA147" s="656"/>
      <c r="AB147" s="143"/>
    </row>
    <row r="148" spans="1:28" s="86" customFormat="1" ht="12">
      <c r="A148" s="145"/>
      <c r="U148" s="143"/>
      <c r="V148" s="143"/>
      <c r="W148" s="256"/>
      <c r="X148" s="256"/>
      <c r="Y148" s="257"/>
      <c r="Z148" s="143"/>
      <c r="AA148" s="656"/>
      <c r="AB148" s="143"/>
    </row>
    <row r="149" spans="1:28" s="86" customFormat="1" ht="12">
      <c r="A149" s="145"/>
      <c r="U149" s="143"/>
      <c r="V149" s="143"/>
      <c r="W149" s="256"/>
      <c r="X149" s="256"/>
      <c r="Y149" s="257"/>
      <c r="Z149" s="143"/>
      <c r="AA149" s="656"/>
      <c r="AB149" s="143"/>
    </row>
    <row r="150" spans="1:28" s="86" customFormat="1" ht="12">
      <c r="A150" s="145"/>
      <c r="U150" s="143"/>
      <c r="V150" s="143"/>
      <c r="W150" s="256"/>
      <c r="X150" s="256"/>
      <c r="Y150" s="257"/>
      <c r="Z150" s="143"/>
      <c r="AA150" s="656"/>
      <c r="AB150" s="143"/>
    </row>
    <row r="151" spans="1:28" s="86" customFormat="1" ht="12">
      <c r="A151" s="145"/>
      <c r="U151" s="143"/>
      <c r="V151" s="143"/>
      <c r="W151" s="256"/>
      <c r="X151" s="256"/>
      <c r="Y151" s="257"/>
      <c r="Z151" s="143"/>
      <c r="AA151" s="656"/>
      <c r="AB151" s="143"/>
    </row>
    <row r="152" spans="1:28" s="86" customFormat="1" ht="12">
      <c r="A152" s="145"/>
      <c r="U152" s="143"/>
      <c r="V152" s="143"/>
      <c r="W152" s="256"/>
      <c r="X152" s="256"/>
      <c r="Y152" s="257"/>
      <c r="Z152" s="143"/>
      <c r="AA152" s="656"/>
      <c r="AB152" s="143"/>
    </row>
    <row r="153" spans="1:28" s="86" customFormat="1" ht="12">
      <c r="A153" s="145"/>
      <c r="U153" s="143"/>
      <c r="V153" s="143"/>
      <c r="W153" s="256"/>
      <c r="X153" s="256"/>
      <c r="Y153" s="257"/>
      <c r="Z153" s="143"/>
      <c r="AA153" s="656"/>
      <c r="AB153" s="143"/>
    </row>
    <row r="154" spans="1:28" s="86" customFormat="1" ht="12">
      <c r="A154" s="145"/>
      <c r="U154" s="143"/>
      <c r="V154" s="143"/>
      <c r="W154" s="256"/>
      <c r="X154" s="256"/>
      <c r="Y154" s="257"/>
      <c r="Z154" s="143"/>
      <c r="AA154" s="656"/>
      <c r="AB154" s="143"/>
    </row>
    <row r="155" spans="1:28" s="86" customFormat="1" ht="12">
      <c r="A155" s="145"/>
      <c r="U155" s="143"/>
      <c r="V155" s="143"/>
      <c r="W155" s="256"/>
      <c r="X155" s="256"/>
      <c r="Y155" s="257"/>
      <c r="Z155" s="143"/>
      <c r="AA155" s="656"/>
      <c r="AB155" s="143"/>
    </row>
    <row r="156" spans="1:28" s="86" customFormat="1" ht="12">
      <c r="A156" s="145"/>
      <c r="U156" s="143"/>
      <c r="V156" s="143"/>
      <c r="W156" s="256"/>
      <c r="X156" s="256"/>
      <c r="Y156" s="257"/>
      <c r="Z156" s="143"/>
      <c r="AA156" s="656"/>
      <c r="AB156" s="143"/>
    </row>
    <row r="157" spans="1:28" s="86" customFormat="1" ht="12">
      <c r="A157" s="145"/>
      <c r="U157" s="143"/>
      <c r="V157" s="143"/>
      <c r="W157" s="256"/>
      <c r="X157" s="256"/>
      <c r="Y157" s="257"/>
      <c r="Z157" s="143"/>
      <c r="AA157" s="656"/>
      <c r="AB157" s="143"/>
    </row>
    <row r="158" spans="1:28" s="86" customFormat="1" ht="12">
      <c r="A158" s="145"/>
      <c r="U158" s="143"/>
      <c r="V158" s="143"/>
      <c r="W158" s="256"/>
      <c r="X158" s="256"/>
      <c r="Y158" s="257"/>
      <c r="Z158" s="143"/>
      <c r="AA158" s="656"/>
      <c r="AB158" s="143"/>
    </row>
    <row r="159" spans="1:28" s="86" customFormat="1" ht="12">
      <c r="A159" s="145"/>
      <c r="U159" s="143"/>
      <c r="V159" s="143"/>
      <c r="W159" s="256"/>
      <c r="X159" s="256"/>
      <c r="Y159" s="257"/>
      <c r="Z159" s="143"/>
      <c r="AA159" s="656"/>
      <c r="AB159" s="143"/>
    </row>
    <row r="160" spans="1:28" s="86" customFormat="1" ht="12">
      <c r="A160" s="145"/>
      <c r="U160" s="143"/>
      <c r="V160" s="143"/>
      <c r="W160" s="256"/>
      <c r="X160" s="256"/>
      <c r="Y160" s="257"/>
      <c r="Z160" s="143"/>
      <c r="AA160" s="656"/>
      <c r="AB160" s="143"/>
    </row>
    <row r="161" spans="1:28" s="86" customFormat="1" ht="12">
      <c r="A161" s="145"/>
      <c r="U161" s="143"/>
      <c r="V161" s="143"/>
      <c r="W161" s="256"/>
      <c r="X161" s="256"/>
      <c r="Y161" s="257"/>
      <c r="Z161" s="143"/>
      <c r="AA161" s="656"/>
      <c r="AB161" s="143"/>
    </row>
    <row r="162" spans="1:28" s="86" customFormat="1" ht="12">
      <c r="A162" s="145"/>
      <c r="U162" s="143"/>
      <c r="V162" s="143"/>
      <c r="W162" s="256"/>
      <c r="X162" s="256"/>
      <c r="Y162" s="257"/>
      <c r="Z162" s="143"/>
      <c r="AA162" s="656"/>
      <c r="AB162" s="143"/>
    </row>
    <row r="163" spans="1:28" s="86" customFormat="1" ht="12">
      <c r="A163" s="145"/>
      <c r="U163" s="143"/>
      <c r="V163" s="143"/>
      <c r="W163" s="256"/>
      <c r="X163" s="256"/>
      <c r="Y163" s="257"/>
      <c r="Z163" s="143"/>
      <c r="AA163" s="656"/>
      <c r="AB163" s="143"/>
    </row>
    <row r="164" spans="1:28" s="86" customFormat="1" ht="12">
      <c r="A164" s="145"/>
      <c r="U164" s="143"/>
      <c r="V164" s="143"/>
      <c r="W164" s="256"/>
      <c r="X164" s="256"/>
      <c r="Y164" s="257"/>
      <c r="Z164" s="143"/>
      <c r="AA164" s="656"/>
      <c r="AB164" s="143"/>
    </row>
    <row r="165" spans="1:28" s="86" customFormat="1" ht="12">
      <c r="A165" s="145"/>
      <c r="U165" s="143"/>
      <c r="V165" s="143"/>
      <c r="W165" s="256"/>
      <c r="X165" s="256"/>
      <c r="Y165" s="257"/>
      <c r="Z165" s="143"/>
      <c r="AA165" s="656"/>
      <c r="AB165" s="143"/>
    </row>
    <row r="166" spans="1:28" s="86" customFormat="1" ht="12">
      <c r="A166" s="145"/>
      <c r="U166" s="143"/>
      <c r="V166" s="143"/>
      <c r="W166" s="256"/>
      <c r="X166" s="256"/>
      <c r="Y166" s="257"/>
      <c r="Z166" s="143"/>
      <c r="AA166" s="656"/>
      <c r="AB166" s="143"/>
    </row>
    <row r="167" spans="1:28" s="86" customFormat="1" ht="12">
      <c r="A167" s="145"/>
      <c r="U167" s="143"/>
      <c r="V167" s="143"/>
      <c r="W167" s="256"/>
      <c r="X167" s="256"/>
      <c r="Y167" s="257"/>
      <c r="Z167" s="143"/>
      <c r="AA167" s="656"/>
      <c r="AB167" s="143"/>
    </row>
    <row r="168" spans="1:28" s="86" customFormat="1" ht="12">
      <c r="A168" s="145"/>
      <c r="U168" s="143"/>
      <c r="V168" s="143"/>
      <c r="W168" s="256"/>
      <c r="X168" s="256"/>
      <c r="Y168" s="257"/>
      <c r="Z168" s="143"/>
      <c r="AA168" s="656"/>
      <c r="AB168" s="143"/>
    </row>
    <row r="169" spans="1:28" s="86" customFormat="1" ht="12">
      <c r="A169" s="145"/>
      <c r="U169" s="143"/>
      <c r="V169" s="143"/>
      <c r="W169" s="256"/>
      <c r="X169" s="256"/>
      <c r="Y169" s="257"/>
      <c r="Z169" s="143"/>
      <c r="AA169" s="656"/>
      <c r="AB169" s="143"/>
    </row>
    <row r="170" spans="1:28" s="86" customFormat="1" ht="12">
      <c r="A170" s="145"/>
      <c r="U170" s="143"/>
      <c r="V170" s="143"/>
      <c r="W170" s="256"/>
      <c r="X170" s="256"/>
      <c r="Y170" s="257"/>
      <c r="Z170" s="143"/>
      <c r="AA170" s="656"/>
      <c r="AB170" s="143"/>
    </row>
    <row r="171" spans="1:28" s="86" customFormat="1" ht="12">
      <c r="A171" s="145"/>
      <c r="U171" s="143"/>
      <c r="V171" s="143"/>
      <c r="W171" s="256"/>
      <c r="X171" s="256"/>
      <c r="Y171" s="257"/>
      <c r="Z171" s="143"/>
      <c r="AA171" s="656"/>
      <c r="AB171" s="143"/>
    </row>
    <row r="172" spans="1:28" s="86" customFormat="1" ht="12">
      <c r="A172" s="145"/>
      <c r="U172" s="143"/>
      <c r="V172" s="143"/>
      <c r="W172" s="256"/>
      <c r="X172" s="256"/>
      <c r="Y172" s="257"/>
      <c r="Z172" s="143"/>
      <c r="AA172" s="656"/>
      <c r="AB172" s="143"/>
    </row>
    <row r="173" spans="1:28" s="86" customFormat="1" ht="12">
      <c r="A173" s="145"/>
      <c r="U173" s="143"/>
      <c r="V173" s="143"/>
      <c r="W173" s="256"/>
      <c r="X173" s="256"/>
      <c r="Y173" s="257"/>
      <c r="Z173" s="143"/>
      <c r="AA173" s="656"/>
      <c r="AB173" s="143"/>
    </row>
    <row r="174" spans="1:28" s="86" customFormat="1" ht="12">
      <c r="A174" s="145"/>
      <c r="U174" s="143"/>
      <c r="V174" s="143"/>
      <c r="W174" s="256"/>
      <c r="X174" s="256"/>
      <c r="Y174" s="257"/>
      <c r="Z174" s="143"/>
      <c r="AA174" s="656"/>
      <c r="AB174" s="143"/>
    </row>
    <row r="175" spans="1:28" s="86" customFormat="1" ht="12">
      <c r="A175" s="145"/>
      <c r="U175" s="143"/>
      <c r="V175" s="143"/>
      <c r="W175" s="256"/>
      <c r="X175" s="256"/>
      <c r="Y175" s="257"/>
      <c r="Z175" s="143"/>
      <c r="AA175" s="656"/>
      <c r="AB175" s="143"/>
    </row>
    <row r="176" spans="1:28" s="86" customFormat="1" ht="12">
      <c r="A176" s="145"/>
      <c r="U176" s="143"/>
      <c r="V176" s="143"/>
      <c r="W176" s="256"/>
      <c r="X176" s="256"/>
      <c r="Y176" s="257"/>
      <c r="Z176" s="143"/>
      <c r="AA176" s="656"/>
      <c r="AB176" s="143"/>
    </row>
    <row r="177" spans="1:28" s="86" customFormat="1" ht="12">
      <c r="A177" s="145"/>
      <c r="U177" s="143"/>
      <c r="V177" s="143"/>
      <c r="W177" s="256"/>
      <c r="X177" s="256"/>
      <c r="Y177" s="257"/>
      <c r="Z177" s="143"/>
      <c r="AA177" s="656"/>
      <c r="AB177" s="143"/>
    </row>
    <row r="178" spans="1:28" s="86" customFormat="1" ht="12">
      <c r="A178" s="145"/>
      <c r="U178" s="143"/>
      <c r="V178" s="143"/>
      <c r="W178" s="256"/>
      <c r="X178" s="256"/>
      <c r="Y178" s="257"/>
      <c r="Z178" s="143"/>
      <c r="AA178" s="656"/>
      <c r="AB178" s="143"/>
    </row>
    <row r="179" spans="1:28" s="86" customFormat="1" ht="12">
      <c r="A179" s="145"/>
      <c r="U179" s="143"/>
      <c r="V179" s="143"/>
      <c r="W179" s="256"/>
      <c r="X179" s="256"/>
      <c r="Y179" s="257"/>
      <c r="Z179" s="143"/>
      <c r="AA179" s="656"/>
      <c r="AB179" s="143"/>
    </row>
    <row r="180" spans="1:28" s="86" customFormat="1" ht="12">
      <c r="A180" s="145"/>
      <c r="U180" s="143"/>
      <c r="V180" s="143"/>
      <c r="W180" s="256"/>
      <c r="X180" s="256"/>
      <c r="Y180" s="257"/>
      <c r="Z180" s="143"/>
      <c r="AA180" s="656"/>
      <c r="AB180" s="143"/>
    </row>
    <row r="181" spans="1:28" s="86" customFormat="1" ht="12">
      <c r="A181" s="145"/>
      <c r="U181" s="143"/>
      <c r="V181" s="143"/>
      <c r="W181" s="256"/>
      <c r="X181" s="256"/>
      <c r="Y181" s="257"/>
      <c r="Z181" s="143"/>
      <c r="AA181" s="656"/>
      <c r="AB181" s="143"/>
    </row>
    <row r="182" spans="1:28" s="86" customFormat="1" ht="12">
      <c r="A182" s="145"/>
      <c r="U182" s="143"/>
      <c r="V182" s="143"/>
      <c r="W182" s="256"/>
      <c r="X182" s="256"/>
      <c r="Y182" s="257"/>
      <c r="Z182" s="143"/>
      <c r="AA182" s="656"/>
      <c r="AB182" s="143"/>
    </row>
    <row r="183" spans="1:28" s="86" customFormat="1" ht="12">
      <c r="A183" s="145"/>
      <c r="U183" s="143"/>
      <c r="V183" s="143"/>
      <c r="W183" s="256"/>
      <c r="X183" s="256"/>
      <c r="Y183" s="257"/>
      <c r="Z183" s="143"/>
      <c r="AA183" s="656"/>
      <c r="AB183" s="143"/>
    </row>
    <row r="184" spans="1:28" s="86" customFormat="1" ht="12">
      <c r="A184" s="145"/>
      <c r="U184" s="143"/>
      <c r="V184" s="143"/>
      <c r="W184" s="256"/>
      <c r="X184" s="256"/>
      <c r="Y184" s="257"/>
      <c r="Z184" s="143"/>
      <c r="AA184" s="656"/>
      <c r="AB184" s="143"/>
    </row>
    <row r="185" spans="1:28" s="86" customFormat="1" ht="12">
      <c r="A185" s="145"/>
      <c r="U185" s="143"/>
      <c r="V185" s="143"/>
      <c r="W185" s="256"/>
      <c r="X185" s="256"/>
      <c r="Y185" s="257"/>
      <c r="Z185" s="143"/>
      <c r="AA185" s="656"/>
      <c r="AB185" s="143"/>
    </row>
    <row r="186" spans="1:28" s="86" customFormat="1" ht="12">
      <c r="A186" s="145"/>
      <c r="U186" s="143"/>
      <c r="V186" s="143"/>
      <c r="W186" s="256"/>
      <c r="X186" s="256"/>
      <c r="Y186" s="257"/>
      <c r="Z186" s="143"/>
      <c r="AA186" s="656"/>
      <c r="AB186" s="143"/>
    </row>
    <row r="187" spans="1:28" s="86" customFormat="1" ht="12">
      <c r="A187" s="145"/>
      <c r="U187" s="143"/>
      <c r="V187" s="143"/>
      <c r="W187" s="256"/>
      <c r="X187" s="256"/>
      <c r="Y187" s="257"/>
      <c r="Z187" s="143"/>
      <c r="AA187" s="656"/>
      <c r="AB187" s="143"/>
    </row>
    <row r="188" spans="1:28" s="86" customFormat="1" ht="12">
      <c r="A188" s="145"/>
      <c r="U188" s="143"/>
      <c r="V188" s="143"/>
      <c r="W188" s="256"/>
      <c r="X188" s="256"/>
      <c r="Y188" s="257"/>
      <c r="Z188" s="143"/>
      <c r="AA188" s="656"/>
      <c r="AB188" s="143"/>
    </row>
    <row r="189" spans="1:28" s="86" customFormat="1" ht="12">
      <c r="A189" s="145"/>
      <c r="U189" s="143"/>
      <c r="V189" s="143"/>
      <c r="W189" s="256"/>
      <c r="X189" s="256"/>
      <c r="Y189" s="257"/>
      <c r="Z189" s="143"/>
      <c r="AA189" s="656"/>
      <c r="AB189" s="143"/>
    </row>
    <row r="190" spans="1:28" s="86" customFormat="1" ht="12">
      <c r="A190" s="145"/>
      <c r="U190" s="143"/>
      <c r="V190" s="143"/>
      <c r="W190" s="256"/>
      <c r="X190" s="256"/>
      <c r="Y190" s="257"/>
      <c r="Z190" s="143"/>
      <c r="AA190" s="656"/>
      <c r="AB190" s="143"/>
    </row>
    <row r="191" spans="1:28" s="86" customFormat="1" ht="12">
      <c r="A191" s="145"/>
      <c r="U191" s="143"/>
      <c r="V191" s="143"/>
      <c r="W191" s="256"/>
      <c r="X191" s="256"/>
      <c r="Y191" s="257"/>
      <c r="Z191" s="143"/>
      <c r="AA191" s="656"/>
      <c r="AB191" s="143"/>
    </row>
    <row r="192" spans="1:28" s="86" customFormat="1" ht="12">
      <c r="A192" s="145"/>
      <c r="U192" s="143"/>
      <c r="V192" s="143"/>
      <c r="W192" s="256"/>
      <c r="X192" s="256"/>
      <c r="Y192" s="257"/>
      <c r="Z192" s="143"/>
      <c r="AA192" s="656"/>
      <c r="AB192" s="143"/>
    </row>
    <row r="193" spans="1:28" s="86" customFormat="1" ht="12">
      <c r="A193" s="145"/>
      <c r="U193" s="143"/>
      <c r="V193" s="143"/>
      <c r="W193" s="256"/>
      <c r="X193" s="256"/>
      <c r="Y193" s="257"/>
      <c r="Z193" s="143"/>
      <c r="AA193" s="656"/>
      <c r="AB193" s="143"/>
    </row>
    <row r="194" spans="1:28" s="86" customFormat="1" ht="12">
      <c r="A194" s="145"/>
      <c r="U194" s="143"/>
      <c r="V194" s="143"/>
      <c r="W194" s="256"/>
      <c r="X194" s="256"/>
      <c r="Y194" s="257"/>
      <c r="Z194" s="143"/>
      <c r="AA194" s="656"/>
      <c r="AB194" s="143"/>
    </row>
    <row r="195" spans="1:28" s="86" customFormat="1" ht="12">
      <c r="A195" s="145"/>
      <c r="U195" s="143"/>
      <c r="V195" s="143"/>
      <c r="W195" s="256"/>
      <c r="X195" s="256"/>
      <c r="Y195" s="257"/>
      <c r="Z195" s="143"/>
      <c r="AA195" s="656"/>
      <c r="AB195" s="143"/>
    </row>
    <row r="196" spans="1:28" s="86" customFormat="1" ht="12">
      <c r="A196" s="145"/>
      <c r="U196" s="143"/>
      <c r="V196" s="143"/>
      <c r="W196" s="256"/>
      <c r="X196" s="256"/>
      <c r="Y196" s="257"/>
      <c r="Z196" s="143"/>
      <c r="AA196" s="656"/>
      <c r="AB196" s="143"/>
    </row>
    <row r="197" spans="1:28" s="86" customFormat="1" ht="12">
      <c r="A197" s="145"/>
      <c r="U197" s="143"/>
      <c r="V197" s="143"/>
      <c r="W197" s="256"/>
      <c r="X197" s="256"/>
      <c r="Y197" s="257"/>
      <c r="Z197" s="143"/>
      <c r="AA197" s="656"/>
      <c r="AB197" s="143"/>
    </row>
    <row r="198" spans="1:28" s="86" customFormat="1" ht="12">
      <c r="A198" s="145"/>
      <c r="U198" s="143"/>
      <c r="V198" s="143"/>
      <c r="W198" s="256"/>
      <c r="X198" s="256"/>
      <c r="Y198" s="257"/>
      <c r="Z198" s="143"/>
      <c r="AA198" s="656"/>
      <c r="AB198" s="143"/>
    </row>
    <row r="199" spans="1:28" s="86" customFormat="1" ht="12">
      <c r="A199" s="145"/>
      <c r="U199" s="143"/>
      <c r="V199" s="143"/>
      <c r="W199" s="256"/>
      <c r="X199" s="256"/>
      <c r="Y199" s="257"/>
      <c r="Z199" s="143"/>
      <c r="AA199" s="656"/>
      <c r="AB199" s="143"/>
    </row>
    <row r="200" spans="1:28" s="86" customFormat="1" ht="12">
      <c r="A200" s="145"/>
      <c r="U200" s="143"/>
      <c r="V200" s="143"/>
      <c r="W200" s="256"/>
      <c r="X200" s="256"/>
      <c r="Y200" s="257"/>
      <c r="Z200" s="143"/>
      <c r="AA200" s="656"/>
      <c r="AB200" s="143"/>
    </row>
    <row r="201" spans="1:28" s="86" customFormat="1" ht="12">
      <c r="A201" s="145"/>
      <c r="U201" s="143"/>
      <c r="V201" s="143"/>
      <c r="W201" s="256"/>
      <c r="X201" s="256"/>
      <c r="Y201" s="257"/>
      <c r="Z201" s="143"/>
      <c r="AA201" s="656"/>
      <c r="AB201" s="143"/>
    </row>
    <row r="202" spans="1:28" s="86" customFormat="1" ht="12">
      <c r="A202" s="145"/>
      <c r="U202" s="143"/>
      <c r="V202" s="143"/>
      <c r="W202" s="256"/>
      <c r="X202" s="256"/>
      <c r="Y202" s="257"/>
      <c r="Z202" s="143"/>
      <c r="AA202" s="656"/>
      <c r="AB202" s="143"/>
    </row>
    <row r="203" spans="1:28" s="86" customFormat="1" ht="12">
      <c r="A203" s="145"/>
      <c r="U203" s="143"/>
      <c r="V203" s="143"/>
      <c r="W203" s="256"/>
      <c r="X203" s="256"/>
      <c r="Y203" s="257"/>
      <c r="Z203" s="143"/>
      <c r="AA203" s="656"/>
      <c r="AB203" s="143"/>
    </row>
    <row r="204" spans="1:28" s="86" customFormat="1" ht="12">
      <c r="A204" s="145"/>
      <c r="U204" s="143"/>
      <c r="V204" s="143"/>
      <c r="W204" s="256"/>
      <c r="X204" s="256"/>
      <c r="Y204" s="257"/>
      <c r="Z204" s="143"/>
      <c r="AA204" s="656"/>
      <c r="AB204" s="143"/>
    </row>
    <row r="205" spans="1:28" s="86" customFormat="1" ht="12">
      <c r="A205" s="145"/>
      <c r="U205" s="143"/>
      <c r="V205" s="143"/>
      <c r="W205" s="256"/>
      <c r="X205" s="256"/>
      <c r="Y205" s="257"/>
      <c r="Z205" s="143"/>
      <c r="AA205" s="656"/>
      <c r="AB205" s="143"/>
    </row>
    <row r="206" spans="1:28" s="86" customFormat="1" ht="12">
      <c r="A206" s="145"/>
      <c r="U206" s="143"/>
      <c r="V206" s="143"/>
      <c r="W206" s="256"/>
      <c r="X206" s="256"/>
      <c r="Y206" s="257"/>
      <c r="Z206" s="143"/>
      <c r="AA206" s="656"/>
      <c r="AB206" s="143"/>
    </row>
    <row r="207" spans="1:9" ht="12.75">
      <c r="A207" s="149"/>
      <c r="I207" s="80"/>
    </row>
    <row r="208" spans="1:9" ht="12.75">
      <c r="A208" s="149"/>
      <c r="I208" s="80"/>
    </row>
    <row r="209" spans="1:9" ht="12.75">
      <c r="A209" s="149"/>
      <c r="I209" s="80"/>
    </row>
    <row r="210" spans="1:9" ht="12.75">
      <c r="A210" s="149"/>
      <c r="I210" s="80"/>
    </row>
    <row r="211" spans="1:9" ht="12.75">
      <c r="A211" s="149"/>
      <c r="I211" s="80"/>
    </row>
    <row r="212" spans="1:9" ht="12.75">
      <c r="A212" s="149"/>
      <c r="I212" s="80"/>
    </row>
    <row r="213" spans="1:9" ht="12.75">
      <c r="A213" s="149"/>
      <c r="I213" s="80"/>
    </row>
    <row r="214" spans="1:9" ht="12.75">
      <c r="A214" s="149"/>
      <c r="I214" s="80"/>
    </row>
    <row r="215" spans="1:9" ht="12.75">
      <c r="A215" s="149"/>
      <c r="I215" s="80"/>
    </row>
    <row r="216" spans="1:9" ht="12.75">
      <c r="A216" s="149"/>
      <c r="I216" s="80"/>
    </row>
    <row r="217" spans="1:9" ht="12.75">
      <c r="A217" s="149"/>
      <c r="I217" s="80"/>
    </row>
    <row r="218" spans="1:9" ht="12.75">
      <c r="A218" s="149"/>
      <c r="I218" s="80"/>
    </row>
    <row r="219" spans="1:9" ht="12.75">
      <c r="A219" s="149"/>
      <c r="I219" s="80"/>
    </row>
    <row r="220" spans="1:9" ht="12.75">
      <c r="A220" s="149"/>
      <c r="I220" s="80"/>
    </row>
    <row r="221" spans="1:9" ht="12.75">
      <c r="A221" s="149"/>
      <c r="I221" s="80"/>
    </row>
    <row r="222" spans="1:9" ht="12.75">
      <c r="A222" s="149"/>
      <c r="I222" s="80"/>
    </row>
    <row r="223" spans="1:9" ht="12.75">
      <c r="A223" s="149"/>
      <c r="I223" s="80"/>
    </row>
    <row r="224" spans="1:9" ht="12.75">
      <c r="A224" s="149"/>
      <c r="I224" s="80"/>
    </row>
    <row r="225" spans="1:9" ht="12.75">
      <c r="A225" s="149"/>
      <c r="I225" s="80"/>
    </row>
    <row r="226" spans="1:9" ht="12.75">
      <c r="A226" s="149"/>
      <c r="I226" s="80"/>
    </row>
    <row r="227" spans="1:9" ht="12.75">
      <c r="A227" s="149"/>
      <c r="I227" s="80"/>
    </row>
    <row r="228" spans="1:9" ht="12.75">
      <c r="A228" s="149"/>
      <c r="I228" s="80"/>
    </row>
    <row r="229" spans="1:9" ht="12.75">
      <c r="A229" s="149"/>
      <c r="I229" s="80"/>
    </row>
    <row r="230" spans="1:9" ht="12.75">
      <c r="A230" s="149"/>
      <c r="I230" s="80"/>
    </row>
    <row r="231" spans="1:9" ht="12.75">
      <c r="A231" s="149"/>
      <c r="I231" s="80"/>
    </row>
    <row r="232" spans="1:9" ht="12.75">
      <c r="A232" s="149"/>
      <c r="I232" s="80"/>
    </row>
    <row r="233" spans="1:9" ht="12.75">
      <c r="A233" s="149"/>
      <c r="I233" s="80"/>
    </row>
    <row r="234" spans="1:9" ht="12.75">
      <c r="A234" s="149"/>
      <c r="I234" s="80"/>
    </row>
    <row r="235" spans="1:9" ht="12.75">
      <c r="A235" s="149"/>
      <c r="I235" s="80"/>
    </row>
    <row r="236" spans="1:9" ht="12.75">
      <c r="A236" s="149"/>
      <c r="I236" s="80"/>
    </row>
    <row r="237" spans="1:9" ht="12.75">
      <c r="A237" s="149"/>
      <c r="I237" s="80"/>
    </row>
    <row r="238" spans="1:9" ht="12.75">
      <c r="A238" s="149"/>
      <c r="I238" s="80"/>
    </row>
    <row r="239" spans="1:9" ht="12.75">
      <c r="A239" s="149"/>
      <c r="I239" s="80"/>
    </row>
    <row r="240" spans="1:9" ht="12.75">
      <c r="A240" s="149"/>
      <c r="I240" s="80"/>
    </row>
    <row r="241" spans="1:9" ht="12.75">
      <c r="A241" s="149"/>
      <c r="I241" s="80"/>
    </row>
    <row r="242" spans="1:9" ht="12.75">
      <c r="A242" s="149"/>
      <c r="I242" s="80"/>
    </row>
    <row r="243" spans="1:9" ht="12.75">
      <c r="A243" s="149"/>
      <c r="I243" s="80"/>
    </row>
    <row r="244" spans="1:9" ht="12.75">
      <c r="A244" s="149"/>
      <c r="I244" s="80"/>
    </row>
    <row r="245" spans="1:9" ht="12.75">
      <c r="A245" s="149"/>
      <c r="I245" s="80"/>
    </row>
    <row r="246" spans="1:9" ht="12.75">
      <c r="A246" s="149"/>
      <c r="I246" s="80"/>
    </row>
    <row r="247" spans="1:9" ht="12.75">
      <c r="A247" s="149"/>
      <c r="I247" s="80"/>
    </row>
    <row r="248" spans="1:9" ht="12.75">
      <c r="A248" s="149"/>
      <c r="I248" s="80"/>
    </row>
    <row r="249" spans="1:9" ht="12.75">
      <c r="A249" s="149"/>
      <c r="I249" s="80"/>
    </row>
    <row r="250" spans="1:9" ht="12.75">
      <c r="A250" s="149"/>
      <c r="I250" s="80"/>
    </row>
    <row r="251" spans="1:9" ht="12.75">
      <c r="A251" s="149"/>
      <c r="I251" s="80"/>
    </row>
    <row r="252" spans="1:9" ht="12.75">
      <c r="A252" s="149"/>
      <c r="I252" s="80"/>
    </row>
    <row r="253" spans="1:9" ht="12.75">
      <c r="A253" s="149"/>
      <c r="I253" s="80"/>
    </row>
    <row r="254" spans="1:9" ht="12.75">
      <c r="A254" s="149"/>
      <c r="I254" s="80"/>
    </row>
    <row r="255" spans="1:9" ht="12.75">
      <c r="A255" s="149"/>
      <c r="I255" s="80"/>
    </row>
    <row r="256" spans="1:9" ht="12.75">
      <c r="A256" s="149"/>
      <c r="I256" s="80"/>
    </row>
    <row r="257" spans="1:9" ht="12.75">
      <c r="A257" s="149"/>
      <c r="I257" s="80"/>
    </row>
    <row r="258" spans="1:9" ht="12.75">
      <c r="A258" s="149"/>
      <c r="I258" s="80"/>
    </row>
    <row r="259" spans="1:9" ht="12.75">
      <c r="A259" s="149"/>
      <c r="I259" s="80"/>
    </row>
    <row r="260" spans="1:9" ht="12.75">
      <c r="A260" s="149"/>
      <c r="I260" s="80"/>
    </row>
    <row r="261" spans="1:9" ht="12.75">
      <c r="A261" s="149"/>
      <c r="I261" s="80"/>
    </row>
    <row r="262" spans="1:9" ht="12.75">
      <c r="A262" s="149"/>
      <c r="I262" s="80"/>
    </row>
    <row r="263" spans="1:9" ht="12.75">
      <c r="A263" s="149"/>
      <c r="I263" s="80"/>
    </row>
    <row r="264" spans="1:9" ht="12.75">
      <c r="A264" s="149"/>
      <c r="I264" s="80"/>
    </row>
    <row r="265" spans="1:9" ht="12.75">
      <c r="A265" s="149"/>
      <c r="I265" s="80"/>
    </row>
    <row r="266" spans="1:9" ht="12.75">
      <c r="A266" s="149"/>
      <c r="I266" s="80"/>
    </row>
    <row r="267" spans="1:9" ht="12.75">
      <c r="A267" s="149"/>
      <c r="I267" s="80"/>
    </row>
    <row r="268" spans="1:9" ht="12.75">
      <c r="A268" s="149"/>
      <c r="I268" s="80"/>
    </row>
    <row r="269" spans="1:9" ht="12.75">
      <c r="A269" s="149"/>
      <c r="I269" s="80"/>
    </row>
    <row r="270" spans="1:9" ht="12.75">
      <c r="A270" s="149"/>
      <c r="I270" s="80"/>
    </row>
    <row r="271" spans="1:9" ht="12.75">
      <c r="A271" s="149"/>
      <c r="I271" s="80"/>
    </row>
    <row r="272" spans="1:9" ht="12.75">
      <c r="A272" s="149"/>
      <c r="I272" s="80"/>
    </row>
    <row r="273" spans="1:9" ht="12.75">
      <c r="A273" s="149"/>
      <c r="I273" s="80"/>
    </row>
    <row r="274" spans="1:9" ht="12.75">
      <c r="A274" s="149"/>
      <c r="I274" s="80"/>
    </row>
    <row r="275" spans="1:9" ht="12.75">
      <c r="A275" s="149"/>
      <c r="I275" s="80"/>
    </row>
    <row r="276" spans="1:9" ht="12.75">
      <c r="A276" s="149"/>
      <c r="I276" s="80"/>
    </row>
    <row r="277" spans="1:9" ht="12.75">
      <c r="A277" s="149"/>
      <c r="I277" s="80"/>
    </row>
    <row r="278" spans="1:9" ht="12.75">
      <c r="A278" s="149"/>
      <c r="I278" s="80"/>
    </row>
    <row r="279" spans="1:9" ht="12.75">
      <c r="A279" s="149"/>
      <c r="I279" s="80"/>
    </row>
    <row r="280" spans="1:9" ht="12.75">
      <c r="A280" s="149"/>
      <c r="I280" s="80"/>
    </row>
    <row r="281" spans="1:9" ht="12.75">
      <c r="A281" s="149"/>
      <c r="I281" s="80"/>
    </row>
    <row r="282" spans="1:9" ht="12.75">
      <c r="A282" s="149"/>
      <c r="I282" s="80"/>
    </row>
    <row r="283" spans="1:9" ht="12.75">
      <c r="A283" s="149"/>
      <c r="I283" s="80"/>
    </row>
    <row r="284" spans="1:9" ht="12.75">
      <c r="A284" s="149"/>
      <c r="I284" s="80"/>
    </row>
    <row r="285" spans="1:9" ht="12.75">
      <c r="A285" s="149"/>
      <c r="I285" s="80"/>
    </row>
    <row r="286" spans="1:9" ht="12.75">
      <c r="A286" s="149"/>
      <c r="I286" s="80"/>
    </row>
    <row r="287" spans="1:9" ht="12.75">
      <c r="A287" s="149"/>
      <c r="I287" s="80"/>
    </row>
    <row r="288" spans="1:9" ht="12.75">
      <c r="A288" s="149"/>
      <c r="I288" s="80"/>
    </row>
    <row r="289" spans="1:9" ht="12.75">
      <c r="A289" s="149"/>
      <c r="I289" s="80"/>
    </row>
    <row r="290" spans="1:9" ht="12.75">
      <c r="A290" s="149"/>
      <c r="I290" s="80"/>
    </row>
    <row r="291" spans="1:9" ht="12.75">
      <c r="A291" s="149"/>
      <c r="I291" s="80"/>
    </row>
    <row r="292" spans="1:9" ht="12.75">
      <c r="A292" s="149"/>
      <c r="I292" s="80"/>
    </row>
    <row r="293" spans="1:9" ht="12.75">
      <c r="A293" s="149"/>
      <c r="I293" s="80"/>
    </row>
    <row r="294" spans="1:9" ht="12.75">
      <c r="A294" s="149"/>
      <c r="I294" s="80"/>
    </row>
    <row r="295" spans="1:9" ht="12.75">
      <c r="A295" s="149"/>
      <c r="I295" s="80"/>
    </row>
    <row r="296" spans="1:9" ht="12.75">
      <c r="A296" s="149"/>
      <c r="I296" s="80"/>
    </row>
    <row r="297" spans="1:9" ht="12.75">
      <c r="A297" s="149"/>
      <c r="I297" s="80"/>
    </row>
    <row r="298" spans="1:9" ht="12.75">
      <c r="A298" s="149"/>
      <c r="I298" s="80"/>
    </row>
    <row r="299" spans="1:9" ht="12.75">
      <c r="A299" s="149"/>
      <c r="I299" s="80"/>
    </row>
    <row r="300" spans="1:9" ht="12.75">
      <c r="A300" s="149"/>
      <c r="I300" s="80"/>
    </row>
    <row r="301" spans="1:9" ht="12.75">
      <c r="A301" s="149"/>
      <c r="I301" s="80"/>
    </row>
    <row r="302" spans="1:9" ht="12.75">
      <c r="A302" s="149"/>
      <c r="I302" s="80"/>
    </row>
    <row r="303" spans="1:9" ht="12.75">
      <c r="A303" s="149"/>
      <c r="I303" s="80"/>
    </row>
    <row r="304" spans="1:9" ht="12.75">
      <c r="A304" s="149"/>
      <c r="I304" s="80"/>
    </row>
    <row r="305" spans="1:9" ht="12.75">
      <c r="A305" s="149"/>
      <c r="I305" s="80"/>
    </row>
    <row r="306" spans="1:9" ht="12.75">
      <c r="A306" s="149"/>
      <c r="I306" s="80"/>
    </row>
    <row r="307" spans="1:9" ht="12.75">
      <c r="A307" s="149"/>
      <c r="I307" s="80"/>
    </row>
    <row r="308" spans="1:9" ht="12.75">
      <c r="A308" s="149"/>
      <c r="I308" s="80"/>
    </row>
    <row r="309" spans="1:9" ht="12.75">
      <c r="A309" s="149"/>
      <c r="I309" s="80"/>
    </row>
    <row r="310" spans="1:9" ht="12.75">
      <c r="A310" s="149"/>
      <c r="I310" s="80"/>
    </row>
    <row r="311" spans="1:9" ht="12.75">
      <c r="A311" s="149"/>
      <c r="I311" s="80"/>
    </row>
    <row r="312" spans="1:9" ht="12.75">
      <c r="A312" s="149"/>
      <c r="I312" s="80"/>
    </row>
    <row r="313" spans="1:9" ht="12.75">
      <c r="A313" s="149"/>
      <c r="I313" s="80"/>
    </row>
    <row r="314" spans="1:9" ht="12.75">
      <c r="A314" s="149"/>
      <c r="I314" s="80"/>
    </row>
    <row r="315" spans="1:9" ht="12.75">
      <c r="A315" s="149"/>
      <c r="I315" s="80"/>
    </row>
    <row r="316" spans="1:9" ht="12.75">
      <c r="A316" s="149"/>
      <c r="I316" s="80"/>
    </row>
    <row r="317" spans="1:9" ht="12.75">
      <c r="A317" s="149"/>
      <c r="I317" s="80"/>
    </row>
    <row r="318" spans="1:9" ht="12.75">
      <c r="A318" s="149"/>
      <c r="I318" s="80"/>
    </row>
    <row r="319" spans="1:9" ht="12.75">
      <c r="A319" s="149"/>
      <c r="I319" s="80"/>
    </row>
    <row r="320" spans="1:9" ht="12.75">
      <c r="A320" s="149"/>
      <c r="I320" s="80"/>
    </row>
    <row r="321" spans="1:9" ht="12.75">
      <c r="A321" s="149"/>
      <c r="I321" s="80"/>
    </row>
    <row r="322" spans="1:9" ht="12.75">
      <c r="A322" s="149"/>
      <c r="I322" s="80"/>
    </row>
    <row r="323" spans="1:9" ht="12.75">
      <c r="A323" s="149"/>
      <c r="I323" s="80"/>
    </row>
    <row r="324" spans="1:9" ht="12.75">
      <c r="A324" s="149"/>
      <c r="I324" s="80"/>
    </row>
    <row r="325" spans="1:9" ht="12.75">
      <c r="A325" s="149"/>
      <c r="I325" s="80"/>
    </row>
    <row r="326" spans="1:9" ht="12.75">
      <c r="A326" s="149"/>
      <c r="I326" s="80"/>
    </row>
    <row r="327" spans="1:9" ht="12.75">
      <c r="A327" s="149"/>
      <c r="I327" s="80"/>
    </row>
    <row r="328" spans="1:9" ht="12.75">
      <c r="A328" s="149"/>
      <c r="I328" s="80"/>
    </row>
    <row r="329" spans="1:9" ht="12.75">
      <c r="A329" s="149"/>
      <c r="I329" s="80"/>
    </row>
    <row r="330" spans="1:9" ht="12.75">
      <c r="A330" s="149"/>
      <c r="I330" s="80"/>
    </row>
    <row r="331" spans="1:9" ht="12.75">
      <c r="A331" s="149"/>
      <c r="I331" s="80"/>
    </row>
    <row r="332" spans="1:9" ht="12.75">
      <c r="A332" s="149"/>
      <c r="I332" s="80"/>
    </row>
    <row r="333" spans="1:9" ht="12.75">
      <c r="A333" s="149"/>
      <c r="I333" s="80"/>
    </row>
    <row r="334" spans="1:9" ht="12.75">
      <c r="A334" s="149"/>
      <c r="I334" s="80"/>
    </row>
    <row r="335" spans="1:9" ht="12.75">
      <c r="A335" s="149"/>
      <c r="I335" s="80"/>
    </row>
    <row r="336" spans="1:9" ht="12.75">
      <c r="A336" s="149"/>
      <c r="I336" s="80"/>
    </row>
    <row r="337" spans="1:9" ht="12.75">
      <c r="A337" s="149"/>
      <c r="I337" s="80"/>
    </row>
    <row r="338" spans="1:9" ht="12.75">
      <c r="A338" s="149"/>
      <c r="I338" s="80"/>
    </row>
    <row r="339" spans="1:9" ht="12.75">
      <c r="A339" s="149"/>
      <c r="I339" s="80"/>
    </row>
    <row r="340" spans="1:9" ht="12.75">
      <c r="A340" s="149"/>
      <c r="I340" s="80"/>
    </row>
    <row r="341" spans="1:9" ht="12.75">
      <c r="A341" s="149"/>
      <c r="I341" s="80"/>
    </row>
    <row r="342" spans="1:9" ht="12.75">
      <c r="A342" s="149"/>
      <c r="I342" s="80"/>
    </row>
    <row r="343" spans="1:9" ht="12.75">
      <c r="A343" s="149"/>
      <c r="I343" s="80"/>
    </row>
    <row r="344" spans="1:9" ht="12.75">
      <c r="A344" s="149"/>
      <c r="I344" s="80"/>
    </row>
    <row r="345" spans="1:9" ht="12.75">
      <c r="A345" s="149"/>
      <c r="I345" s="80"/>
    </row>
    <row r="346" spans="1:9" ht="12.75">
      <c r="A346" s="149"/>
      <c r="I346" s="80"/>
    </row>
    <row r="347" spans="1:9" ht="12.75">
      <c r="A347" s="149"/>
      <c r="I347" s="80"/>
    </row>
    <row r="348" spans="1:9" ht="12.75">
      <c r="A348" s="149"/>
      <c r="I348" s="80"/>
    </row>
    <row r="349" spans="1:9" ht="12.75">
      <c r="A349" s="149"/>
      <c r="I349" s="80"/>
    </row>
    <row r="350" spans="1:9" ht="12.75">
      <c r="A350" s="149"/>
      <c r="I350" s="80"/>
    </row>
    <row r="351" spans="1:9" ht="12.75">
      <c r="A351" s="149"/>
      <c r="I351" s="80"/>
    </row>
    <row r="352" spans="1:9" ht="12.75">
      <c r="A352" s="149"/>
      <c r="I352" s="80"/>
    </row>
    <row r="353" spans="1:9" ht="12.75">
      <c r="A353" s="149"/>
      <c r="I353" s="80"/>
    </row>
    <row r="354" spans="1:9" ht="12.75">
      <c r="A354" s="149"/>
      <c r="I354" s="80"/>
    </row>
    <row r="355" spans="1:9" ht="12.75">
      <c r="A355" s="149"/>
      <c r="I355" s="80"/>
    </row>
    <row r="356" spans="1:9" ht="12.75">
      <c r="A356" s="149"/>
      <c r="I356" s="80"/>
    </row>
    <row r="357" spans="1:9" ht="12.75">
      <c r="A357" s="149"/>
      <c r="I357" s="80"/>
    </row>
    <row r="358" spans="1:9" ht="12.75">
      <c r="A358" s="149"/>
      <c r="I358" s="80"/>
    </row>
    <row r="359" spans="1:9" ht="12.75">
      <c r="A359" s="149"/>
      <c r="I359" s="80"/>
    </row>
    <row r="360" spans="1:9" ht="12.75">
      <c r="A360" s="149"/>
      <c r="I360" s="80"/>
    </row>
    <row r="361" spans="1:9" ht="12.75">
      <c r="A361" s="149"/>
      <c r="I361" s="80"/>
    </row>
    <row r="362" spans="1:9" ht="12.75">
      <c r="A362" s="149"/>
      <c r="I362" s="80"/>
    </row>
    <row r="363" spans="1:9" ht="12.75">
      <c r="A363" s="149"/>
      <c r="I363" s="80"/>
    </row>
    <row r="364" spans="1:9" ht="12.75">
      <c r="A364" s="149"/>
      <c r="I364" s="80"/>
    </row>
    <row r="365" spans="1:9" ht="12.75">
      <c r="A365" s="149"/>
      <c r="I365" s="80"/>
    </row>
    <row r="366" spans="1:9" ht="12.75">
      <c r="A366" s="149"/>
      <c r="I366" s="80"/>
    </row>
    <row r="367" spans="1:9" ht="12.75">
      <c r="A367" s="149"/>
      <c r="I367" s="80"/>
    </row>
    <row r="368" spans="1:9" ht="12.75">
      <c r="A368" s="149"/>
      <c r="I368" s="80"/>
    </row>
    <row r="369" spans="1:9" ht="12.75">
      <c r="A369" s="149"/>
      <c r="I369" s="80"/>
    </row>
    <row r="370" spans="1:9" ht="12.75">
      <c r="A370" s="149"/>
      <c r="I370" s="80"/>
    </row>
    <row r="371" spans="1:9" ht="12.75">
      <c r="A371" s="149"/>
      <c r="I371" s="80"/>
    </row>
    <row r="372" spans="1:9" ht="12.75">
      <c r="A372" s="149"/>
      <c r="I372" s="80"/>
    </row>
    <row r="373" spans="1:9" ht="12.75">
      <c r="A373" s="149"/>
      <c r="I373" s="80"/>
    </row>
    <row r="374" spans="1:9" ht="12.75">
      <c r="A374" s="149"/>
      <c r="I374" s="80"/>
    </row>
    <row r="375" spans="1:9" ht="12.75">
      <c r="A375" s="149"/>
      <c r="I375" s="80"/>
    </row>
    <row r="376" spans="1:9" ht="12.75">
      <c r="A376" s="149"/>
      <c r="I376" s="80"/>
    </row>
    <row r="377" spans="1:9" ht="12.75">
      <c r="A377" s="149"/>
      <c r="I377" s="80"/>
    </row>
    <row r="378" spans="1:9" ht="12.75">
      <c r="A378" s="149"/>
      <c r="I378" s="80"/>
    </row>
    <row r="379" spans="1:9" ht="12.75">
      <c r="A379" s="149"/>
      <c r="I379" s="80"/>
    </row>
    <row r="380" spans="1:9" ht="12.75">
      <c r="A380" s="149"/>
      <c r="I380" s="80"/>
    </row>
    <row r="381" spans="1:9" ht="12.75">
      <c r="A381" s="149"/>
      <c r="I381" s="80"/>
    </row>
    <row r="382" spans="1:9" ht="12.75">
      <c r="A382" s="149"/>
      <c r="I382" s="80"/>
    </row>
    <row r="383" spans="1:9" ht="12.75">
      <c r="A383" s="149"/>
      <c r="I383" s="80"/>
    </row>
    <row r="384" spans="1:9" ht="12.75">
      <c r="A384" s="149"/>
      <c r="I384" s="80"/>
    </row>
    <row r="385" spans="1:9" ht="12.75">
      <c r="A385" s="149"/>
      <c r="I385" s="80"/>
    </row>
    <row r="386" spans="1:9" ht="12.75">
      <c r="A386" s="149"/>
      <c r="I386" s="80"/>
    </row>
    <row r="387" spans="1:9" ht="12.75">
      <c r="A387" s="149"/>
      <c r="I387" s="80"/>
    </row>
    <row r="388" spans="1:9" ht="12.75">
      <c r="A388" s="149"/>
      <c r="I388" s="80"/>
    </row>
    <row r="389" spans="1:9" ht="12.75">
      <c r="A389" s="149"/>
      <c r="I389" s="80"/>
    </row>
    <row r="390" spans="1:9" ht="12.75">
      <c r="A390" s="149"/>
      <c r="I390" s="80"/>
    </row>
    <row r="391" spans="1:9" ht="12.75">
      <c r="A391" s="149"/>
      <c r="I391" s="80"/>
    </row>
    <row r="392" spans="1:9" ht="12.75">
      <c r="A392" s="149"/>
      <c r="I392" s="80"/>
    </row>
    <row r="393" spans="1:9" ht="12.75">
      <c r="A393" s="149"/>
      <c r="I393" s="80"/>
    </row>
    <row r="394" spans="1:9" ht="12.75">
      <c r="A394" s="149"/>
      <c r="I394" s="80"/>
    </row>
    <row r="395" spans="1:9" ht="12.75">
      <c r="A395" s="149"/>
      <c r="I395" s="80"/>
    </row>
    <row r="396" spans="1:9" ht="12.75">
      <c r="A396" s="149"/>
      <c r="I396" s="80"/>
    </row>
    <row r="397" spans="1:9" ht="12.75">
      <c r="A397" s="149"/>
      <c r="I397" s="80"/>
    </row>
    <row r="398" spans="1:9" ht="12.75">
      <c r="A398" s="149"/>
      <c r="I398" s="80"/>
    </row>
    <row r="399" spans="1:9" ht="12.75">
      <c r="A399" s="149"/>
      <c r="I399" s="80"/>
    </row>
    <row r="400" spans="1:9" ht="12.75">
      <c r="A400" s="149"/>
      <c r="I400" s="80"/>
    </row>
    <row r="401" spans="1:9" ht="12.75">
      <c r="A401" s="149"/>
      <c r="I401" s="80"/>
    </row>
    <row r="402" spans="1:9" ht="12.75">
      <c r="A402" s="149"/>
      <c r="I402" s="80"/>
    </row>
    <row r="403" spans="1:9" ht="12.75">
      <c r="A403" s="149"/>
      <c r="I403" s="80"/>
    </row>
    <row r="404" spans="1:9" ht="12.75">
      <c r="A404" s="149"/>
      <c r="I404" s="80"/>
    </row>
    <row r="405" spans="1:9" ht="12.75">
      <c r="A405" s="149"/>
      <c r="I405" s="80"/>
    </row>
    <row r="406" spans="1:9" ht="12.75">
      <c r="A406" s="149"/>
      <c r="I406" s="80"/>
    </row>
    <row r="407" spans="1:9" ht="12.75">
      <c r="A407" s="149"/>
      <c r="I407" s="80"/>
    </row>
    <row r="408" spans="1:9" ht="12.75">
      <c r="A408" s="149"/>
      <c r="I408" s="80"/>
    </row>
    <row r="409" spans="1:9" ht="12.75">
      <c r="A409" s="149"/>
      <c r="I409" s="80"/>
    </row>
    <row r="410" spans="1:9" ht="12.75">
      <c r="A410" s="149"/>
      <c r="I410" s="80"/>
    </row>
    <row r="411" spans="1:9" ht="12.75">
      <c r="A411" s="149"/>
      <c r="I411" s="80"/>
    </row>
    <row r="412" spans="1:9" ht="12.75">
      <c r="A412" s="149"/>
      <c r="I412" s="80"/>
    </row>
    <row r="413" spans="1:9" ht="12.75">
      <c r="A413" s="149"/>
      <c r="I413" s="80"/>
    </row>
    <row r="414" spans="1:9" ht="12.75">
      <c r="A414" s="149"/>
      <c r="I414" s="80"/>
    </row>
    <row r="415" spans="1:9" ht="12.75">
      <c r="A415" s="149"/>
      <c r="I415" s="80"/>
    </row>
    <row r="416" spans="1:9" ht="12.75">
      <c r="A416" s="149"/>
      <c r="I416" s="80"/>
    </row>
    <row r="417" spans="1:9" ht="12.75">
      <c r="A417" s="149"/>
      <c r="I417" s="80"/>
    </row>
    <row r="418" spans="1:9" ht="12.75">
      <c r="A418" s="149"/>
      <c r="I418" s="80"/>
    </row>
    <row r="419" spans="1:9" ht="12.75">
      <c r="A419" s="149"/>
      <c r="I419" s="80"/>
    </row>
    <row r="420" spans="1:9" ht="12.75">
      <c r="A420" s="149"/>
      <c r="I420" s="80"/>
    </row>
    <row r="421" spans="1:9" ht="12.75">
      <c r="A421" s="149"/>
      <c r="I421" s="80"/>
    </row>
    <row r="422" spans="1:9" ht="12.75">
      <c r="A422" s="149"/>
      <c r="I422" s="80"/>
    </row>
    <row r="423" spans="1:9" ht="12.75">
      <c r="A423" s="149"/>
      <c r="I423" s="80"/>
    </row>
    <row r="424" spans="1:9" ht="12.75">
      <c r="A424" s="149"/>
      <c r="I424" s="80"/>
    </row>
    <row r="425" spans="1:9" ht="12.75">
      <c r="A425" s="149"/>
      <c r="I425" s="80"/>
    </row>
    <row r="426" spans="1:9" ht="12.75">
      <c r="A426" s="149"/>
      <c r="I426" s="80"/>
    </row>
    <row r="427" spans="1:9" ht="12.75">
      <c r="A427" s="149"/>
      <c r="I427" s="80"/>
    </row>
    <row r="428" spans="1:9" ht="12.75">
      <c r="A428" s="149"/>
      <c r="I428" s="80"/>
    </row>
    <row r="429" spans="1:9" ht="12.75">
      <c r="A429" s="149"/>
      <c r="I429" s="80"/>
    </row>
    <row r="430" spans="1:9" ht="12.75">
      <c r="A430" s="149"/>
      <c r="I430" s="80"/>
    </row>
    <row r="431" spans="1:9" ht="12.75">
      <c r="A431" s="149"/>
      <c r="I431" s="80"/>
    </row>
    <row r="432" spans="1:9" ht="12.75">
      <c r="A432" s="149"/>
      <c r="I432" s="80"/>
    </row>
    <row r="433" spans="1:9" ht="12.75">
      <c r="A433" s="149"/>
      <c r="I433" s="80"/>
    </row>
    <row r="434" spans="1:9" ht="12.75">
      <c r="A434" s="149"/>
      <c r="I434" s="80"/>
    </row>
    <row r="435" spans="1:9" ht="12.75">
      <c r="A435" s="149"/>
      <c r="I435" s="80"/>
    </row>
    <row r="436" spans="1:9" ht="12.75">
      <c r="A436" s="149"/>
      <c r="I436" s="80"/>
    </row>
    <row r="437" spans="1:9" ht="12.75">
      <c r="A437" s="149"/>
      <c r="I437" s="80"/>
    </row>
    <row r="438" spans="1:9" ht="12.75">
      <c r="A438" s="149"/>
      <c r="I438" s="80"/>
    </row>
    <row r="439" spans="1:9" ht="12.75">
      <c r="A439" s="149"/>
      <c r="I439" s="80"/>
    </row>
    <row r="440" spans="1:9" ht="12.75">
      <c r="A440" s="149"/>
      <c r="I440" s="80"/>
    </row>
    <row r="441" spans="1:9" ht="12.75">
      <c r="A441" s="149"/>
      <c r="I441" s="80"/>
    </row>
    <row r="442" spans="1:9" ht="12.75">
      <c r="A442" s="149"/>
      <c r="I442" s="80"/>
    </row>
    <row r="443" spans="1:9" ht="12.75">
      <c r="A443" s="149"/>
      <c r="I443" s="80"/>
    </row>
    <row r="444" spans="1:9" ht="12.75">
      <c r="A444" s="149"/>
      <c r="I444" s="80"/>
    </row>
    <row r="445" spans="1:9" ht="12.75">
      <c r="A445" s="149"/>
      <c r="I445" s="80"/>
    </row>
    <row r="446" spans="1:9" ht="12.75">
      <c r="A446" s="149"/>
      <c r="I446" s="80"/>
    </row>
    <row r="447" spans="1:9" ht="12.75">
      <c r="A447" s="149"/>
      <c r="I447" s="80"/>
    </row>
    <row r="448" spans="1:9" ht="12.75">
      <c r="A448" s="149"/>
      <c r="I448" s="80"/>
    </row>
    <row r="449" spans="1:9" ht="12.75">
      <c r="A449" s="149"/>
      <c r="I449" s="80"/>
    </row>
    <row r="450" spans="1:9" ht="12.75">
      <c r="A450" s="149"/>
      <c r="I450" s="80"/>
    </row>
    <row r="451" spans="1:9" ht="12.75">
      <c r="A451" s="149"/>
      <c r="I451" s="80"/>
    </row>
    <row r="452" spans="1:9" ht="12.75">
      <c r="A452" s="149"/>
      <c r="I452" s="80"/>
    </row>
    <row r="453" spans="1:9" ht="12.75">
      <c r="A453" s="149"/>
      <c r="I453" s="80"/>
    </row>
    <row r="454" spans="1:9" ht="12.75">
      <c r="A454" s="149"/>
      <c r="I454" s="80"/>
    </row>
    <row r="455" spans="1:9" ht="12.75">
      <c r="A455" s="149"/>
      <c r="I455" s="80"/>
    </row>
    <row r="456" spans="1:9" ht="12.75">
      <c r="A456" s="149"/>
      <c r="I456" s="80"/>
    </row>
    <row r="457" spans="1:9" ht="12.75">
      <c r="A457" s="149"/>
      <c r="I457" s="80"/>
    </row>
    <row r="458" spans="1:9" ht="12.75">
      <c r="A458" s="149"/>
      <c r="I458" s="80"/>
    </row>
    <row r="459" spans="1:9" ht="12.75">
      <c r="A459" s="149"/>
      <c r="I459" s="80"/>
    </row>
    <row r="460" spans="1:9" ht="12.75">
      <c r="A460" s="149"/>
      <c r="I460" s="80"/>
    </row>
    <row r="461" spans="1:9" ht="12.75">
      <c r="A461" s="149"/>
      <c r="I461" s="80"/>
    </row>
    <row r="462" spans="1:9" ht="12.75">
      <c r="A462" s="149"/>
      <c r="I462" s="80"/>
    </row>
    <row r="463" spans="1:9" ht="12.75">
      <c r="A463" s="149"/>
      <c r="I463" s="80"/>
    </row>
    <row r="464" spans="1:9" ht="12.75">
      <c r="A464" s="149"/>
      <c r="I464" s="80"/>
    </row>
    <row r="465" spans="1:9" ht="12.75">
      <c r="A465" s="149"/>
      <c r="I465" s="80"/>
    </row>
    <row r="466" spans="1:9" ht="12.75">
      <c r="A466" s="149"/>
      <c r="I466" s="80"/>
    </row>
    <row r="467" spans="1:9" ht="12.75">
      <c r="A467" s="149"/>
      <c r="I467" s="80"/>
    </row>
    <row r="468" spans="1:9" ht="12.75">
      <c r="A468" s="149"/>
      <c r="I468" s="80"/>
    </row>
    <row r="469" spans="1:9" ht="12.75">
      <c r="A469" s="149"/>
      <c r="I469" s="80"/>
    </row>
    <row r="470" spans="1:9" ht="12.75">
      <c r="A470" s="149"/>
      <c r="I470" s="80"/>
    </row>
    <row r="471" spans="1:9" ht="12.75">
      <c r="A471" s="149"/>
      <c r="I471" s="80"/>
    </row>
    <row r="472" spans="1:9" ht="12.75">
      <c r="A472" s="149"/>
      <c r="I472" s="80"/>
    </row>
    <row r="473" spans="1:9" ht="12.75">
      <c r="A473" s="149"/>
      <c r="I473" s="80"/>
    </row>
    <row r="474" spans="1:9" ht="12.75">
      <c r="A474" s="149"/>
      <c r="I474" s="80"/>
    </row>
    <row r="475" spans="1:9" ht="12.75">
      <c r="A475" s="149"/>
      <c r="I475" s="80"/>
    </row>
    <row r="476" spans="1:9" ht="12.75">
      <c r="A476" s="149"/>
      <c r="I476" s="80"/>
    </row>
    <row r="477" spans="1:9" ht="12.75">
      <c r="A477" s="149"/>
      <c r="I477" s="80"/>
    </row>
    <row r="478" spans="1:9" ht="12.75">
      <c r="A478" s="149"/>
      <c r="I478" s="80"/>
    </row>
    <row r="479" spans="1:9" ht="12.75">
      <c r="A479" s="149"/>
      <c r="I479" s="80"/>
    </row>
    <row r="480" spans="1:9" ht="12.75">
      <c r="A480" s="149"/>
      <c r="I480" s="80"/>
    </row>
    <row r="481" spans="1:9" ht="12.75">
      <c r="A481" s="149"/>
      <c r="I481" s="80"/>
    </row>
    <row r="482" spans="1:9" ht="12.75">
      <c r="A482" s="149"/>
      <c r="I482" s="80"/>
    </row>
    <row r="483" spans="1:9" ht="12.75">
      <c r="A483" s="149"/>
      <c r="I483" s="80"/>
    </row>
    <row r="484" spans="1:9" ht="12.75">
      <c r="A484" s="149"/>
      <c r="I484" s="80"/>
    </row>
    <row r="485" spans="1:9" ht="12.75">
      <c r="A485" s="149"/>
      <c r="I485" s="80"/>
    </row>
    <row r="486" spans="1:9" ht="12.75">
      <c r="A486" s="149"/>
      <c r="I486" s="80"/>
    </row>
    <row r="487" spans="1:9" ht="12.75">
      <c r="A487" s="149"/>
      <c r="I487" s="80"/>
    </row>
    <row r="488" spans="1:9" ht="12.75">
      <c r="A488" s="149"/>
      <c r="I488" s="80"/>
    </row>
    <row r="489" spans="1:9" ht="12.75">
      <c r="A489" s="149"/>
      <c r="I489" s="80"/>
    </row>
    <row r="490" spans="1:9" ht="12.75">
      <c r="A490" s="149"/>
      <c r="I490" s="80"/>
    </row>
    <row r="491" spans="1:9" ht="12.75">
      <c r="A491" s="149"/>
      <c r="I491" s="80"/>
    </row>
    <row r="492" spans="1:9" ht="12.75">
      <c r="A492" s="149"/>
      <c r="I492" s="80"/>
    </row>
    <row r="493" spans="1:9" ht="12.75">
      <c r="A493" s="149"/>
      <c r="I493" s="80"/>
    </row>
    <row r="494" spans="1:9" ht="12.75">
      <c r="A494" s="149"/>
      <c r="I494" s="80"/>
    </row>
    <row r="495" spans="1:9" ht="12.75">
      <c r="A495" s="149"/>
      <c r="I495" s="80"/>
    </row>
    <row r="496" spans="1:9" ht="12.75">
      <c r="A496" s="149"/>
      <c r="I496" s="80"/>
    </row>
    <row r="497" spans="1:9" ht="12.75">
      <c r="A497" s="149"/>
      <c r="I497" s="80"/>
    </row>
    <row r="498" spans="1:9" ht="12.75">
      <c r="A498" s="149"/>
      <c r="I498" s="80"/>
    </row>
    <row r="499" spans="1:9" ht="12.75">
      <c r="A499" s="149"/>
      <c r="I499" s="80"/>
    </row>
    <row r="500" spans="1:9" ht="12.75">
      <c r="A500" s="149"/>
      <c r="I500" s="80"/>
    </row>
    <row r="501" spans="1:9" ht="12.75">
      <c r="A501" s="149"/>
      <c r="I501" s="80"/>
    </row>
    <row r="502" spans="1:9" ht="12.75">
      <c r="A502" s="149"/>
      <c r="I502" s="80"/>
    </row>
    <row r="503" spans="1:9" ht="12.75">
      <c r="A503" s="149"/>
      <c r="I503" s="80"/>
    </row>
    <row r="504" spans="1:9" ht="12.75">
      <c r="A504" s="149"/>
      <c r="I504" s="80"/>
    </row>
    <row r="505" spans="1:9" ht="12.75">
      <c r="A505" s="149"/>
      <c r="I505" s="80"/>
    </row>
    <row r="506" spans="1:9" ht="12.75">
      <c r="A506" s="149"/>
      <c r="I506" s="80"/>
    </row>
    <row r="507" spans="1:9" ht="12.75">
      <c r="A507" s="149"/>
      <c r="I507" s="80"/>
    </row>
    <row r="508" spans="1:9" ht="12.75">
      <c r="A508" s="149"/>
      <c r="I508" s="80"/>
    </row>
    <row r="509" spans="1:9" ht="12.75">
      <c r="A509" s="149"/>
      <c r="I509" s="80"/>
    </row>
    <row r="510" spans="1:9" ht="12.75">
      <c r="A510" s="149"/>
      <c r="I510" s="80"/>
    </row>
    <row r="511" spans="1:9" ht="12.75">
      <c r="A511" s="149"/>
      <c r="I511" s="80"/>
    </row>
    <row r="512" spans="1:9" ht="12.75">
      <c r="A512" s="149"/>
      <c r="I512" s="80"/>
    </row>
    <row r="513" spans="1:9" ht="12.75">
      <c r="A513" s="149"/>
      <c r="I513" s="80"/>
    </row>
    <row r="514" spans="1:9" ht="12.75">
      <c r="A514" s="149"/>
      <c r="I514" s="80"/>
    </row>
    <row r="515" spans="1:9" ht="12.75">
      <c r="A515" s="149"/>
      <c r="I515" s="80"/>
    </row>
    <row r="516" spans="1:9" ht="12.75">
      <c r="A516" s="149"/>
      <c r="I516" s="80"/>
    </row>
    <row r="517" spans="1:9" ht="12.75">
      <c r="A517" s="149"/>
      <c r="I517" s="80"/>
    </row>
    <row r="518" spans="1:9" ht="12.75">
      <c r="A518" s="149"/>
      <c r="I518" s="80"/>
    </row>
    <row r="519" spans="1:9" ht="12.75">
      <c r="A519" s="149"/>
      <c r="I519" s="80"/>
    </row>
    <row r="520" spans="1:9" ht="12.75">
      <c r="A520" s="149"/>
      <c r="I520" s="80"/>
    </row>
    <row r="521" spans="1:9" ht="12.75">
      <c r="A521" s="149"/>
      <c r="I521" s="80"/>
    </row>
    <row r="522" spans="1:9" ht="12.75">
      <c r="A522" s="149"/>
      <c r="I522" s="80"/>
    </row>
    <row r="523" spans="1:9" ht="12.75">
      <c r="A523" s="149"/>
      <c r="I523" s="80"/>
    </row>
    <row r="524" spans="1:9" ht="12.75">
      <c r="A524" s="149"/>
      <c r="I524" s="80"/>
    </row>
    <row r="525" spans="1:9" ht="12.75">
      <c r="A525" s="149"/>
      <c r="I525" s="80"/>
    </row>
    <row r="526" spans="1:9" ht="12.75">
      <c r="A526" s="149"/>
      <c r="I526" s="80"/>
    </row>
    <row r="527" spans="1:9" ht="12.75">
      <c r="A527" s="149"/>
      <c r="I527" s="80"/>
    </row>
    <row r="528" spans="1:9" ht="12.75">
      <c r="A528" s="149"/>
      <c r="I528" s="80"/>
    </row>
    <row r="529" spans="1:9" ht="12.75">
      <c r="A529" s="149"/>
      <c r="I529" s="80"/>
    </row>
    <row r="530" spans="1:9" ht="12.75">
      <c r="A530" s="149"/>
      <c r="I530" s="80"/>
    </row>
    <row r="531" spans="1:9" ht="12.75">
      <c r="A531" s="149"/>
      <c r="I531" s="80"/>
    </row>
    <row r="532" spans="1:9" ht="12.75">
      <c r="A532" s="149"/>
      <c r="I532" s="80"/>
    </row>
    <row r="533" spans="1:9" ht="12.75">
      <c r="A533" s="149"/>
      <c r="I533" s="80"/>
    </row>
    <row r="534" spans="1:9" ht="12.75">
      <c r="A534" s="149"/>
      <c r="I534" s="80"/>
    </row>
    <row r="535" spans="1:9" ht="12.75">
      <c r="A535" s="149"/>
      <c r="I535" s="80"/>
    </row>
    <row r="536" spans="1:9" ht="12.75">
      <c r="A536" s="149"/>
      <c r="I536" s="80"/>
    </row>
    <row r="537" spans="1:9" ht="12.75">
      <c r="A537" s="149"/>
      <c r="I537" s="80"/>
    </row>
    <row r="538" spans="1:9" ht="12.75">
      <c r="A538" s="149"/>
      <c r="I538" s="80"/>
    </row>
    <row r="539" spans="1:9" ht="12.75">
      <c r="A539" s="149"/>
      <c r="I539" s="80"/>
    </row>
    <row r="540" spans="1:9" ht="12.75">
      <c r="A540" s="149"/>
      <c r="I540" s="80"/>
    </row>
    <row r="541" spans="1:9" ht="12.75">
      <c r="A541" s="149"/>
      <c r="I541" s="80"/>
    </row>
    <row r="542" spans="1:9" ht="12.75">
      <c r="A542" s="149"/>
      <c r="I542" s="80"/>
    </row>
    <row r="543" spans="1:9" ht="12.75">
      <c r="A543" s="149"/>
      <c r="I543" s="80"/>
    </row>
    <row r="544" spans="1:9" ht="12.75">
      <c r="A544" s="149"/>
      <c r="I544" s="80"/>
    </row>
    <row r="545" spans="1:9" ht="12.75">
      <c r="A545" s="149"/>
      <c r="I545" s="80"/>
    </row>
    <row r="546" spans="1:9" ht="12.75">
      <c r="A546" s="149"/>
      <c r="I546" s="80"/>
    </row>
    <row r="547" spans="1:9" ht="12.75">
      <c r="A547" s="149"/>
      <c r="I547" s="80"/>
    </row>
    <row r="548" spans="1:9" ht="12.75">
      <c r="A548" s="149"/>
      <c r="I548" s="80"/>
    </row>
    <row r="549" spans="1:9" ht="12.75">
      <c r="A549" s="149"/>
      <c r="I549" s="80"/>
    </row>
    <row r="550" spans="1:9" ht="12.75">
      <c r="A550" s="149"/>
      <c r="I550" s="80"/>
    </row>
    <row r="551" spans="1:9" ht="12.75">
      <c r="A551" s="149"/>
      <c r="I551" s="80"/>
    </row>
    <row r="552" spans="1:9" ht="12.75">
      <c r="A552" s="149"/>
      <c r="I552" s="80"/>
    </row>
    <row r="553" spans="1:9" ht="12.75">
      <c r="A553" s="149"/>
      <c r="I553" s="80"/>
    </row>
    <row r="554" spans="1:9" ht="12.75">
      <c r="A554" s="149"/>
      <c r="I554" s="80"/>
    </row>
    <row r="555" spans="1:9" ht="12.75">
      <c r="A555" s="149"/>
      <c r="I555" s="80"/>
    </row>
    <row r="556" spans="1:9" ht="12.75">
      <c r="A556" s="149"/>
      <c r="I556" s="80"/>
    </row>
    <row r="557" spans="1:9" ht="12.75">
      <c r="A557" s="149"/>
      <c r="I557" s="80"/>
    </row>
    <row r="558" spans="1:9" ht="12.75">
      <c r="A558" s="149"/>
      <c r="I558" s="80"/>
    </row>
    <row r="559" spans="1:9" ht="12.75">
      <c r="A559" s="149"/>
      <c r="I559" s="80"/>
    </row>
    <row r="560" spans="1:9" ht="12.75">
      <c r="A560" s="149"/>
      <c r="I560" s="80"/>
    </row>
    <row r="561" spans="1:9" ht="12.75">
      <c r="A561" s="149"/>
      <c r="I561" s="80"/>
    </row>
    <row r="562" spans="1:9" ht="12.75">
      <c r="A562" s="149"/>
      <c r="I562" s="80"/>
    </row>
    <row r="563" spans="1:9" ht="12.75">
      <c r="A563" s="149"/>
      <c r="I563" s="80"/>
    </row>
    <row r="564" spans="1:9" ht="12.75">
      <c r="A564" s="149"/>
      <c r="I564" s="80"/>
    </row>
    <row r="565" spans="1:9" ht="12.75">
      <c r="A565" s="149"/>
      <c r="I565" s="80"/>
    </row>
    <row r="566" spans="1:9" ht="12.75">
      <c r="A566" s="149"/>
      <c r="I566" s="80"/>
    </row>
    <row r="567" spans="1:9" ht="12.75">
      <c r="A567" s="149"/>
      <c r="I567" s="80"/>
    </row>
    <row r="568" spans="1:9" ht="12.75">
      <c r="A568" s="149"/>
      <c r="I568" s="80"/>
    </row>
    <row r="569" spans="1:9" ht="12.75">
      <c r="A569" s="149"/>
      <c r="I569" s="80"/>
    </row>
    <row r="570" spans="1:9" ht="12.75">
      <c r="A570" s="149"/>
      <c r="I570" s="80"/>
    </row>
    <row r="571" spans="1:9" ht="12.75">
      <c r="A571" s="149"/>
      <c r="I571" s="80"/>
    </row>
    <row r="572" spans="1:9" ht="12.75">
      <c r="A572" s="149"/>
      <c r="I572" s="80"/>
    </row>
    <row r="573" spans="1:9" ht="12.75">
      <c r="A573" s="149"/>
      <c r="I573" s="80"/>
    </row>
    <row r="574" spans="1:9" ht="12.75">
      <c r="A574" s="149"/>
      <c r="I574" s="80"/>
    </row>
    <row r="575" spans="1:9" ht="12.75">
      <c r="A575" s="149"/>
      <c r="I575" s="80"/>
    </row>
    <row r="576" spans="1:9" ht="12.75">
      <c r="A576" s="149"/>
      <c r="I576" s="80"/>
    </row>
    <row r="577" spans="1:9" ht="12.75">
      <c r="A577" s="149"/>
      <c r="I577" s="80"/>
    </row>
    <row r="578" spans="1:9" ht="12.75">
      <c r="A578" s="149"/>
      <c r="I578" s="80"/>
    </row>
    <row r="579" spans="1:9" ht="12.75">
      <c r="A579" s="149"/>
      <c r="I579" s="80"/>
    </row>
    <row r="580" spans="1:9" ht="12.75">
      <c r="A580" s="149"/>
      <c r="I580" s="80"/>
    </row>
    <row r="581" spans="1:9" ht="12.75">
      <c r="A581" s="149"/>
      <c r="I581" s="80"/>
    </row>
    <row r="582" spans="1:9" ht="12.75">
      <c r="A582" s="149"/>
      <c r="I582" s="80"/>
    </row>
    <row r="583" spans="1:9" ht="12.75">
      <c r="A583" s="149"/>
      <c r="I583" s="80"/>
    </row>
    <row r="584" spans="1:9" ht="12.75">
      <c r="A584" s="149"/>
      <c r="I584" s="80"/>
    </row>
    <row r="585" spans="1:9" ht="12.75">
      <c r="A585" s="149"/>
      <c r="I585" s="80"/>
    </row>
    <row r="586" spans="1:9" ht="12.75">
      <c r="A586" s="149"/>
      <c r="I586" s="80"/>
    </row>
    <row r="587" spans="1:9" ht="12.75">
      <c r="A587" s="149"/>
      <c r="I587" s="80"/>
    </row>
    <row r="588" spans="1:9" ht="12.75">
      <c r="A588" s="149"/>
      <c r="I588" s="80"/>
    </row>
    <row r="589" spans="1:9" ht="12.75">
      <c r="A589" s="149"/>
      <c r="I589" s="80"/>
    </row>
    <row r="590" spans="1:9" ht="12.75">
      <c r="A590" s="149"/>
      <c r="I590" s="80"/>
    </row>
    <row r="591" spans="1:9" ht="12.75">
      <c r="A591" s="149"/>
      <c r="I591" s="80"/>
    </row>
    <row r="592" spans="1:9" ht="12.75">
      <c r="A592" s="149"/>
      <c r="I592" s="80"/>
    </row>
    <row r="593" spans="1:9" ht="12.75">
      <c r="A593" s="149"/>
      <c r="I593" s="80"/>
    </row>
    <row r="594" spans="1:9" ht="12.75">
      <c r="A594" s="149"/>
      <c r="I594" s="80"/>
    </row>
    <row r="595" spans="1:9" ht="12.75">
      <c r="A595" s="149"/>
      <c r="I595" s="80"/>
    </row>
    <row r="596" spans="1:9" ht="12.75">
      <c r="A596" s="149"/>
      <c r="I596" s="80"/>
    </row>
    <row r="597" spans="1:9" ht="12.75">
      <c r="A597" s="149"/>
      <c r="I597" s="80"/>
    </row>
    <row r="598" spans="1:9" ht="12.75">
      <c r="A598" s="149"/>
      <c r="I598" s="80"/>
    </row>
    <row r="599" spans="1:9" ht="12.75">
      <c r="A599" s="149"/>
      <c r="I599" s="80"/>
    </row>
    <row r="600" spans="1:9" ht="12.75">
      <c r="A600" s="149"/>
      <c r="I600" s="80"/>
    </row>
    <row r="601" spans="1:9" ht="12.75">
      <c r="A601" s="149"/>
      <c r="I601" s="80"/>
    </row>
    <row r="602" spans="1:9" ht="12.75">
      <c r="A602" s="149"/>
      <c r="I602" s="80"/>
    </row>
    <row r="603" spans="1:9" ht="12.75">
      <c r="A603" s="149"/>
      <c r="I603" s="80"/>
    </row>
    <row r="604" spans="1:9" ht="12.75">
      <c r="A604" s="149"/>
      <c r="I604" s="80"/>
    </row>
    <row r="605" spans="1:9" ht="12.75">
      <c r="A605" s="149"/>
      <c r="I605" s="80"/>
    </row>
    <row r="606" spans="1:9" ht="12.75">
      <c r="A606" s="149"/>
      <c r="I606" s="80"/>
    </row>
    <row r="607" spans="1:9" ht="12.75">
      <c r="A607" s="149"/>
      <c r="I607" s="80"/>
    </row>
    <row r="608" spans="1:9" ht="12.75">
      <c r="A608" s="149"/>
      <c r="I608" s="80"/>
    </row>
    <row r="609" spans="1:9" ht="12.75">
      <c r="A609" s="149"/>
      <c r="I609" s="80"/>
    </row>
    <row r="610" spans="1:9" ht="12.75">
      <c r="A610" s="149"/>
      <c r="I610" s="80"/>
    </row>
    <row r="611" spans="1:9" ht="12.75">
      <c r="A611" s="149"/>
      <c r="I611" s="80"/>
    </row>
    <row r="612" spans="1:9" ht="12.75">
      <c r="A612" s="149"/>
      <c r="I612" s="80"/>
    </row>
    <row r="613" spans="1:9" ht="12.75">
      <c r="A613" s="149"/>
      <c r="I613" s="80"/>
    </row>
    <row r="614" spans="1:9" ht="12.75">
      <c r="A614" s="149"/>
      <c r="I614" s="80"/>
    </row>
    <row r="615" spans="1:9" ht="12.75">
      <c r="A615" s="149"/>
      <c r="I615" s="80"/>
    </row>
    <row r="616" spans="1:9" ht="12.75">
      <c r="A616" s="149"/>
      <c r="I616" s="80"/>
    </row>
    <row r="617" spans="1:9" ht="12.75">
      <c r="A617" s="149"/>
      <c r="I617" s="80"/>
    </row>
    <row r="618" spans="1:9" ht="12.75">
      <c r="A618" s="149"/>
      <c r="I618" s="80"/>
    </row>
    <row r="619" spans="1:9" ht="12.75">
      <c r="A619" s="149"/>
      <c r="I619" s="80"/>
    </row>
    <row r="620" spans="1:9" ht="12.75">
      <c r="A620" s="149"/>
      <c r="I620" s="80"/>
    </row>
    <row r="621" spans="1:9" ht="12.75">
      <c r="A621" s="149"/>
      <c r="I621" s="80"/>
    </row>
    <row r="622" spans="1:9" ht="12.75">
      <c r="A622" s="149"/>
      <c r="I622" s="80"/>
    </row>
    <row r="623" spans="1:9" ht="12.75">
      <c r="A623" s="149"/>
      <c r="I623" s="80"/>
    </row>
    <row r="624" spans="1:9" ht="12.75">
      <c r="A624" s="149"/>
      <c r="I624" s="80"/>
    </row>
    <row r="625" spans="1:9" ht="12.75">
      <c r="A625" s="149"/>
      <c r="I625" s="80"/>
    </row>
    <row r="626" spans="1:9" ht="12.75">
      <c r="A626" s="149"/>
      <c r="I626" s="80"/>
    </row>
    <row r="627" spans="1:9" ht="12.75">
      <c r="A627" s="149"/>
      <c r="I627" s="80"/>
    </row>
    <row r="628" spans="1:9" ht="12.75">
      <c r="A628" s="149"/>
      <c r="I628" s="80"/>
    </row>
    <row r="629" spans="1:9" ht="12.75">
      <c r="A629" s="149"/>
      <c r="I629" s="80"/>
    </row>
    <row r="630" spans="1:9" ht="12.75">
      <c r="A630" s="149"/>
      <c r="I630" s="80"/>
    </row>
    <row r="631" spans="1:9" ht="12.75">
      <c r="A631" s="149"/>
      <c r="I631" s="80"/>
    </row>
    <row r="632" spans="1:9" ht="12.75">
      <c r="A632" s="149"/>
      <c r="I632" s="80"/>
    </row>
    <row r="633" spans="1:9" ht="12.75">
      <c r="A633" s="149"/>
      <c r="I633" s="80"/>
    </row>
    <row r="634" spans="1:9" ht="12.75">
      <c r="A634" s="149"/>
      <c r="I634" s="80"/>
    </row>
  </sheetData>
  <sheetProtection/>
  <mergeCells count="46">
    <mergeCell ref="B83:J83"/>
    <mergeCell ref="B85:G85"/>
    <mergeCell ref="B9:T9"/>
    <mergeCell ref="A50:D50"/>
    <mergeCell ref="N50:Q50"/>
    <mergeCell ref="B55:J55"/>
    <mergeCell ref="B58:K58"/>
    <mergeCell ref="B64:J64"/>
    <mergeCell ref="B68:E68"/>
    <mergeCell ref="F88:M88"/>
    <mergeCell ref="E90:M90"/>
    <mergeCell ref="E92:M92"/>
    <mergeCell ref="B14:T14"/>
    <mergeCell ref="B23:J23"/>
    <mergeCell ref="B27:R27"/>
    <mergeCell ref="B29:T29"/>
    <mergeCell ref="B33:T33"/>
    <mergeCell ref="B36:O36"/>
    <mergeCell ref="B81:N81"/>
    <mergeCell ref="B17:T17"/>
    <mergeCell ref="A47:Z47"/>
    <mergeCell ref="A4:Z4"/>
    <mergeCell ref="B12:S12"/>
    <mergeCell ref="B40:I40"/>
    <mergeCell ref="B38:J38"/>
    <mergeCell ref="B42:T42"/>
    <mergeCell ref="N6:Q6"/>
    <mergeCell ref="A6:D6"/>
    <mergeCell ref="E6:L6"/>
    <mergeCell ref="B79:M79"/>
    <mergeCell ref="B63:C63"/>
    <mergeCell ref="B66:H66"/>
    <mergeCell ref="B70:H70"/>
    <mergeCell ref="B72:L72"/>
    <mergeCell ref="E50:L50"/>
    <mergeCell ref="B53:F53"/>
    <mergeCell ref="A1:Z1"/>
    <mergeCell ref="A2:Z2"/>
    <mergeCell ref="A3:Z3"/>
    <mergeCell ref="B92:D92"/>
    <mergeCell ref="A49:J49"/>
    <mergeCell ref="B67:C67"/>
    <mergeCell ref="B20:T20"/>
    <mergeCell ref="B90:D90"/>
    <mergeCell ref="R50:U50"/>
    <mergeCell ref="B77:K77"/>
  </mergeCells>
  <printOptions/>
  <pageMargins left="0.75" right="0.2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U270"/>
  <sheetViews>
    <sheetView zoomScalePageLayoutView="0" workbookViewId="0" topLeftCell="A1">
      <selection activeCell="X32" sqref="X32"/>
    </sheetView>
  </sheetViews>
  <sheetFormatPr defaultColWidth="9.140625" defaultRowHeight="12.75"/>
  <cols>
    <col min="1" max="3" width="7.7109375" style="28" customWidth="1"/>
    <col min="4" max="18" width="5.28125" style="28" customWidth="1"/>
    <col min="19" max="21" width="7.00390625" style="28" customWidth="1"/>
    <col min="22" max="16384" width="9.140625" style="28" customWidth="1"/>
  </cols>
  <sheetData>
    <row r="1" spans="1:21" ht="12.75" customHeight="1">
      <c r="A1" s="766" t="s">
        <v>144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</row>
    <row r="2" spans="1:21" ht="12.75" customHeight="1">
      <c r="A2" s="765" t="s">
        <v>145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</row>
    <row r="3" spans="1:21" ht="12.75" customHeight="1">
      <c r="A3" s="765" t="s">
        <v>146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</row>
    <row r="4" spans="1:21" ht="9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2" customHeight="1">
      <c r="A5" s="770" t="s">
        <v>708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</row>
    <row r="6" spans="1:21" ht="5.25" customHeight="1">
      <c r="A6" s="351"/>
      <c r="B6" s="11"/>
      <c r="C6" s="11"/>
      <c r="D6" s="1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8"/>
      <c r="T6" s="18"/>
      <c r="U6" s="18"/>
    </row>
    <row r="7" spans="1:21" ht="12.75">
      <c r="A7" s="587"/>
      <c r="B7" s="19" t="s">
        <v>208</v>
      </c>
      <c r="C7" s="722">
        <f>'TC 66-204 page 1'!C7:F7</f>
        <v>0</v>
      </c>
      <c r="D7" s="722"/>
      <c r="E7" s="722"/>
      <c r="F7" s="722"/>
      <c r="G7" s="34"/>
      <c r="H7" s="11"/>
      <c r="I7" s="11"/>
      <c r="J7" s="18"/>
      <c r="K7" s="18"/>
      <c r="L7" s="19" t="s">
        <v>213</v>
      </c>
      <c r="M7" s="723">
        <f>'Rate Classifications'!J4</f>
        <v>0</v>
      </c>
      <c r="N7" s="723"/>
      <c r="O7" s="434"/>
      <c r="P7" s="31"/>
      <c r="Q7" s="32"/>
      <c r="R7" s="19"/>
      <c r="S7" s="583"/>
      <c r="T7" s="19"/>
      <c r="U7" s="94" t="s">
        <v>712</v>
      </c>
    </row>
    <row r="8" spans="1:21" ht="6.75" customHeight="1" thickBot="1">
      <c r="A8" s="351"/>
      <c r="B8" s="588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18"/>
      <c r="T8" s="18"/>
      <c r="U8" s="18"/>
    </row>
    <row r="9" spans="1:21" ht="15.75" customHeight="1">
      <c r="A9" s="580" t="s">
        <v>214</v>
      </c>
      <c r="B9" s="581" t="s">
        <v>215</v>
      </c>
      <c r="C9" s="581" t="s">
        <v>216</v>
      </c>
      <c r="D9" s="793" t="s">
        <v>709</v>
      </c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5"/>
      <c r="S9" s="581" t="s">
        <v>600</v>
      </c>
      <c r="T9" s="581" t="s">
        <v>710</v>
      </c>
      <c r="U9" s="582" t="s">
        <v>711</v>
      </c>
    </row>
    <row r="10" spans="1:21" ht="15.75" customHeight="1">
      <c r="A10" s="598"/>
      <c r="B10" s="599"/>
      <c r="C10" s="600"/>
      <c r="D10" s="776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8"/>
      <c r="S10" s="601"/>
      <c r="T10" s="601"/>
      <c r="U10" s="602"/>
    </row>
    <row r="11" spans="1:21" ht="15.75" customHeight="1">
      <c r="A11" s="603"/>
      <c r="B11" s="599"/>
      <c r="C11" s="604"/>
      <c r="D11" s="776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8"/>
      <c r="S11" s="601"/>
      <c r="T11" s="601"/>
      <c r="U11" s="602"/>
    </row>
    <row r="12" spans="1:21" ht="15.75" customHeight="1">
      <c r="A12" s="605"/>
      <c r="B12" s="606"/>
      <c r="C12" s="607"/>
      <c r="D12" s="767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9"/>
      <c r="S12" s="492"/>
      <c r="T12" s="492"/>
      <c r="U12" s="495"/>
    </row>
    <row r="13" spans="1:21" ht="15.75" customHeight="1">
      <c r="A13" s="605"/>
      <c r="B13" s="606"/>
      <c r="C13" s="607"/>
      <c r="D13" s="767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9"/>
      <c r="S13" s="492"/>
      <c r="T13" s="492"/>
      <c r="U13" s="495"/>
    </row>
    <row r="14" spans="1:21" ht="15.75" customHeight="1">
      <c r="A14" s="605"/>
      <c r="B14" s="606"/>
      <c r="C14" s="607"/>
      <c r="D14" s="767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9"/>
      <c r="S14" s="492"/>
      <c r="T14" s="492"/>
      <c r="U14" s="495"/>
    </row>
    <row r="15" spans="1:21" ht="15.75" customHeight="1">
      <c r="A15" s="605"/>
      <c r="B15" s="606"/>
      <c r="C15" s="607"/>
      <c r="D15" s="767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9"/>
      <c r="S15" s="492"/>
      <c r="T15" s="492"/>
      <c r="U15" s="495"/>
    </row>
    <row r="16" spans="1:21" ht="15.75" customHeight="1">
      <c r="A16" s="605"/>
      <c r="B16" s="606"/>
      <c r="C16" s="607"/>
      <c r="D16" s="767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9"/>
      <c r="S16" s="492"/>
      <c r="T16" s="492"/>
      <c r="U16" s="495"/>
    </row>
    <row r="17" spans="1:21" ht="15.75" customHeight="1">
      <c r="A17" s="605"/>
      <c r="B17" s="606"/>
      <c r="C17" s="607"/>
      <c r="D17" s="767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9"/>
      <c r="S17" s="492"/>
      <c r="T17" s="492"/>
      <c r="U17" s="495"/>
    </row>
    <row r="18" spans="1:21" ht="15.75" customHeight="1">
      <c r="A18" s="605"/>
      <c r="B18" s="606"/>
      <c r="C18" s="607"/>
      <c r="D18" s="767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9"/>
      <c r="S18" s="492"/>
      <c r="T18" s="492"/>
      <c r="U18" s="495"/>
    </row>
    <row r="19" spans="1:21" ht="15.75" customHeight="1">
      <c r="A19" s="605"/>
      <c r="B19" s="606"/>
      <c r="C19" s="607"/>
      <c r="D19" s="767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9"/>
      <c r="S19" s="492"/>
      <c r="T19" s="492"/>
      <c r="U19" s="495"/>
    </row>
    <row r="20" spans="1:21" ht="15.75" customHeight="1">
      <c r="A20" s="605"/>
      <c r="B20" s="606"/>
      <c r="C20" s="607"/>
      <c r="D20" s="767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9"/>
      <c r="S20" s="492"/>
      <c r="T20" s="492"/>
      <c r="U20" s="495"/>
    </row>
    <row r="21" spans="1:21" ht="15.75" customHeight="1">
      <c r="A21" s="605"/>
      <c r="B21" s="606"/>
      <c r="C21" s="607"/>
      <c r="D21" s="767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9"/>
      <c r="S21" s="492"/>
      <c r="T21" s="492"/>
      <c r="U21" s="495"/>
    </row>
    <row r="22" spans="1:21" ht="15.75" customHeight="1">
      <c r="A22" s="605"/>
      <c r="B22" s="606"/>
      <c r="C22" s="607"/>
      <c r="D22" s="767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9"/>
      <c r="S22" s="492"/>
      <c r="T22" s="492"/>
      <c r="U22" s="495"/>
    </row>
    <row r="23" spans="1:21" ht="15.75" customHeight="1">
      <c r="A23" s="605"/>
      <c r="B23" s="606"/>
      <c r="C23" s="607"/>
      <c r="D23" s="767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9"/>
      <c r="S23" s="492"/>
      <c r="T23" s="492"/>
      <c r="U23" s="495"/>
    </row>
    <row r="24" spans="1:21" ht="15.75" customHeight="1">
      <c r="A24" s="605"/>
      <c r="B24" s="606"/>
      <c r="C24" s="607"/>
      <c r="D24" s="767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9"/>
      <c r="S24" s="492"/>
      <c r="T24" s="492"/>
      <c r="U24" s="495"/>
    </row>
    <row r="25" spans="1:21" ht="15.75" customHeight="1">
      <c r="A25" s="605"/>
      <c r="B25" s="606"/>
      <c r="C25" s="607"/>
      <c r="D25" s="767"/>
      <c r="E25" s="768"/>
      <c r="F25" s="768"/>
      <c r="G25" s="768"/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9"/>
      <c r="S25" s="492"/>
      <c r="T25" s="492"/>
      <c r="U25" s="495"/>
    </row>
    <row r="26" spans="1:21" ht="15.75" customHeight="1">
      <c r="A26" s="605"/>
      <c r="B26" s="606"/>
      <c r="C26" s="607"/>
      <c r="D26" s="767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9"/>
      <c r="S26" s="492"/>
      <c r="T26" s="492"/>
      <c r="U26" s="495"/>
    </row>
    <row r="27" spans="1:21" ht="15.75" customHeight="1">
      <c r="A27" s="605"/>
      <c r="B27" s="606"/>
      <c r="C27" s="607"/>
      <c r="D27" s="767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9"/>
      <c r="S27" s="492"/>
      <c r="T27" s="492"/>
      <c r="U27" s="495"/>
    </row>
    <row r="28" spans="1:21" ht="15.75" customHeight="1">
      <c r="A28" s="605"/>
      <c r="B28" s="606"/>
      <c r="C28" s="607"/>
      <c r="D28" s="767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9"/>
      <c r="S28" s="492"/>
      <c r="T28" s="492"/>
      <c r="U28" s="495"/>
    </row>
    <row r="29" spans="1:21" ht="15.75" customHeight="1">
      <c r="A29" s="605"/>
      <c r="B29" s="606"/>
      <c r="C29" s="607"/>
      <c r="D29" s="767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9"/>
      <c r="S29" s="492"/>
      <c r="T29" s="492"/>
      <c r="U29" s="495"/>
    </row>
    <row r="30" spans="1:21" ht="15.75" customHeight="1" thickBot="1">
      <c r="A30" s="608"/>
      <c r="B30" s="609"/>
      <c r="C30" s="610"/>
      <c r="D30" s="773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5"/>
      <c r="S30" s="502"/>
      <c r="T30" s="502"/>
      <c r="U30" s="503"/>
    </row>
    <row r="31" spans="1:21" ht="15.75" customHeight="1">
      <c r="A31" s="748" t="s">
        <v>233</v>
      </c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79"/>
      <c r="S31" s="108">
        <f>SUM(S12:S30)</f>
        <v>0</v>
      </c>
      <c r="T31" s="108">
        <f>SUM(T10:T30)</f>
        <v>0</v>
      </c>
      <c r="U31" s="410">
        <f>SUM(U10:U30)</f>
        <v>0</v>
      </c>
    </row>
    <row r="32" spans="1:21" ht="15.75" customHeight="1">
      <c r="A32" s="749" t="s">
        <v>234</v>
      </c>
      <c r="B32" s="718"/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80"/>
      <c r="S32" s="93">
        <f>S66</f>
        <v>0</v>
      </c>
      <c r="T32" s="93">
        <f>T66</f>
        <v>0</v>
      </c>
      <c r="U32" s="411">
        <f>U66</f>
        <v>0</v>
      </c>
    </row>
    <row r="33" spans="1:21" ht="15.75" customHeight="1" thickBot="1">
      <c r="A33" s="771" t="s">
        <v>235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72"/>
      <c r="S33" s="97"/>
      <c r="T33" s="97"/>
      <c r="U33" s="595"/>
    </row>
    <row r="34" spans="1:21" ht="12.75" customHeight="1">
      <c r="A34" s="766" t="s">
        <v>144</v>
      </c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</row>
    <row r="35" spans="1:21" ht="12.75" customHeight="1">
      <c r="A35" s="765" t="s">
        <v>145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</row>
    <row r="36" spans="1:21" ht="12.75" customHeight="1">
      <c r="A36" s="765" t="s">
        <v>146</v>
      </c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5"/>
    </row>
    <row r="37" spans="1:21" ht="8.2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2" customHeight="1">
      <c r="A38" s="770" t="s">
        <v>708</v>
      </c>
      <c r="B38" s="770"/>
      <c r="C38" s="770"/>
      <c r="D38" s="770"/>
      <c r="E38" s="770"/>
      <c r="F38" s="770"/>
      <c r="G38" s="770"/>
      <c r="H38" s="770"/>
      <c r="I38" s="770"/>
      <c r="J38" s="770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</row>
    <row r="39" spans="1:21" ht="5.25" customHeight="1">
      <c r="A39" s="351"/>
      <c r="B39" s="11"/>
      <c r="C39" s="11"/>
      <c r="D39" s="1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8"/>
      <c r="T39" s="18"/>
      <c r="U39" s="18"/>
    </row>
    <row r="40" spans="1:21" ht="12.75">
      <c r="A40" s="587"/>
      <c r="B40" s="19" t="s">
        <v>208</v>
      </c>
      <c r="C40" s="722">
        <f>'TC 66-204 page 1'!C7:F7</f>
        <v>0</v>
      </c>
      <c r="D40" s="722"/>
      <c r="E40" s="722"/>
      <c r="F40" s="722"/>
      <c r="G40" s="34"/>
      <c r="H40" s="11"/>
      <c r="I40" s="11"/>
      <c r="J40" s="18"/>
      <c r="K40" s="18"/>
      <c r="L40" s="19" t="s">
        <v>213</v>
      </c>
      <c r="M40" s="723">
        <f>'Rate Classifications'!J4</f>
        <v>0</v>
      </c>
      <c r="N40" s="723"/>
      <c r="O40" s="434"/>
      <c r="P40" s="31"/>
      <c r="Q40" s="32"/>
      <c r="R40" s="19"/>
      <c r="S40" s="583"/>
      <c r="T40" s="19"/>
      <c r="U40" s="94" t="s">
        <v>713</v>
      </c>
    </row>
    <row r="41" spans="1:21" ht="6.75" customHeight="1" thickBot="1">
      <c r="A41" s="351"/>
      <c r="B41" s="588"/>
      <c r="C41" s="34"/>
      <c r="D41" s="18"/>
      <c r="E41" s="34"/>
      <c r="F41" s="34"/>
      <c r="G41" s="34"/>
      <c r="H41" s="34"/>
      <c r="I41" s="34"/>
      <c r="J41" s="34"/>
      <c r="K41" s="34"/>
      <c r="L41" s="35"/>
      <c r="M41" s="31"/>
      <c r="N41" s="18"/>
      <c r="O41" s="34"/>
      <c r="P41" s="34"/>
      <c r="Q41" s="34"/>
      <c r="R41" s="34"/>
      <c r="S41" s="18"/>
      <c r="T41" s="18"/>
      <c r="U41" s="18"/>
    </row>
    <row r="42" spans="1:21" ht="15.75" customHeight="1">
      <c r="A42" s="580" t="s">
        <v>214</v>
      </c>
      <c r="B42" s="581" t="s">
        <v>215</v>
      </c>
      <c r="C42" s="581" t="s">
        <v>216</v>
      </c>
      <c r="D42" s="793" t="s">
        <v>709</v>
      </c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5"/>
      <c r="S42" s="581" t="s">
        <v>600</v>
      </c>
      <c r="T42" s="581" t="s">
        <v>710</v>
      </c>
      <c r="U42" s="582" t="s">
        <v>711</v>
      </c>
    </row>
    <row r="43" spans="1:21" ht="15.75" customHeight="1">
      <c r="A43" s="611"/>
      <c r="B43" s="612"/>
      <c r="C43" s="613"/>
      <c r="D43" s="796"/>
      <c r="E43" s="797"/>
      <c r="F43" s="797"/>
      <c r="G43" s="797"/>
      <c r="H43" s="797"/>
      <c r="I43" s="797"/>
      <c r="J43" s="797"/>
      <c r="K43" s="797"/>
      <c r="L43" s="797"/>
      <c r="M43" s="797"/>
      <c r="N43" s="797"/>
      <c r="O43" s="797"/>
      <c r="P43" s="797"/>
      <c r="Q43" s="797"/>
      <c r="R43" s="798"/>
      <c r="S43" s="614"/>
      <c r="T43" s="614"/>
      <c r="U43" s="615"/>
    </row>
    <row r="44" spans="1:21" ht="15.75" customHeight="1">
      <c r="A44" s="616"/>
      <c r="B44" s="612"/>
      <c r="C44" s="617"/>
      <c r="D44" s="796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8"/>
      <c r="S44" s="614"/>
      <c r="T44" s="614"/>
      <c r="U44" s="615"/>
    </row>
    <row r="45" spans="1:21" ht="15.75" customHeight="1">
      <c r="A45" s="618"/>
      <c r="B45" s="619"/>
      <c r="C45" s="620"/>
      <c r="D45" s="790"/>
      <c r="E45" s="791"/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2"/>
      <c r="S45" s="488"/>
      <c r="T45" s="488"/>
      <c r="U45" s="589"/>
    </row>
    <row r="46" spans="1:21" ht="15.75" customHeight="1">
      <c r="A46" s="618"/>
      <c r="B46" s="619"/>
      <c r="C46" s="620"/>
      <c r="D46" s="790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2"/>
      <c r="S46" s="488"/>
      <c r="T46" s="488"/>
      <c r="U46" s="589"/>
    </row>
    <row r="47" spans="1:21" ht="15.75" customHeight="1">
      <c r="A47" s="618"/>
      <c r="B47" s="619"/>
      <c r="C47" s="620"/>
      <c r="D47" s="790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2"/>
      <c r="S47" s="488"/>
      <c r="T47" s="488"/>
      <c r="U47" s="589"/>
    </row>
    <row r="48" spans="1:21" ht="15.75" customHeight="1">
      <c r="A48" s="618"/>
      <c r="B48" s="619"/>
      <c r="C48" s="620"/>
      <c r="D48" s="790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2"/>
      <c r="S48" s="488"/>
      <c r="T48" s="488"/>
      <c r="U48" s="589"/>
    </row>
    <row r="49" spans="1:21" ht="15.75" customHeight="1">
      <c r="A49" s="618"/>
      <c r="B49" s="619"/>
      <c r="C49" s="620"/>
      <c r="D49" s="790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2"/>
      <c r="S49" s="488"/>
      <c r="T49" s="488"/>
      <c r="U49" s="589"/>
    </row>
    <row r="50" spans="1:21" ht="15.75" customHeight="1">
      <c r="A50" s="618"/>
      <c r="B50" s="619"/>
      <c r="C50" s="620"/>
      <c r="D50" s="790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2"/>
      <c r="S50" s="488"/>
      <c r="T50" s="488"/>
      <c r="U50" s="589"/>
    </row>
    <row r="51" spans="1:21" ht="15.75" customHeight="1">
      <c r="A51" s="618"/>
      <c r="B51" s="619"/>
      <c r="C51" s="620"/>
      <c r="D51" s="790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2"/>
      <c r="S51" s="488"/>
      <c r="T51" s="488"/>
      <c r="U51" s="589"/>
    </row>
    <row r="52" spans="1:21" ht="15.75" customHeight="1">
      <c r="A52" s="618"/>
      <c r="B52" s="619"/>
      <c r="C52" s="620"/>
      <c r="D52" s="790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2"/>
      <c r="S52" s="488"/>
      <c r="T52" s="488"/>
      <c r="U52" s="589"/>
    </row>
    <row r="53" spans="1:21" ht="15.75" customHeight="1">
      <c r="A53" s="618"/>
      <c r="B53" s="619"/>
      <c r="C53" s="620"/>
      <c r="D53" s="790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2"/>
      <c r="S53" s="488"/>
      <c r="T53" s="488"/>
      <c r="U53" s="589"/>
    </row>
    <row r="54" spans="1:21" ht="15.75" customHeight="1">
      <c r="A54" s="618"/>
      <c r="B54" s="619"/>
      <c r="C54" s="620"/>
      <c r="D54" s="790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2"/>
      <c r="S54" s="488"/>
      <c r="T54" s="488"/>
      <c r="U54" s="589"/>
    </row>
    <row r="55" spans="1:21" ht="15.75" customHeight="1">
      <c r="A55" s="618"/>
      <c r="B55" s="619"/>
      <c r="C55" s="620"/>
      <c r="D55" s="790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2"/>
      <c r="S55" s="488"/>
      <c r="T55" s="488"/>
      <c r="U55" s="589"/>
    </row>
    <row r="56" spans="1:21" ht="15.75" customHeight="1">
      <c r="A56" s="618"/>
      <c r="B56" s="619"/>
      <c r="C56" s="620"/>
      <c r="D56" s="790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2"/>
      <c r="S56" s="488"/>
      <c r="T56" s="488"/>
      <c r="U56" s="589"/>
    </row>
    <row r="57" spans="1:21" ht="15.75" customHeight="1">
      <c r="A57" s="618"/>
      <c r="B57" s="619"/>
      <c r="C57" s="620"/>
      <c r="D57" s="790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2"/>
      <c r="S57" s="488"/>
      <c r="T57" s="488"/>
      <c r="U57" s="589"/>
    </row>
    <row r="58" spans="1:21" ht="15.75" customHeight="1">
      <c r="A58" s="618"/>
      <c r="B58" s="619"/>
      <c r="C58" s="620"/>
      <c r="D58" s="790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2"/>
      <c r="S58" s="488"/>
      <c r="T58" s="488"/>
      <c r="U58" s="589"/>
    </row>
    <row r="59" spans="1:21" ht="15.75" customHeight="1">
      <c r="A59" s="618"/>
      <c r="B59" s="619"/>
      <c r="C59" s="620"/>
      <c r="D59" s="790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2"/>
      <c r="S59" s="488"/>
      <c r="T59" s="488"/>
      <c r="U59" s="589"/>
    </row>
    <row r="60" spans="1:21" ht="15.75" customHeight="1">
      <c r="A60" s="618"/>
      <c r="B60" s="619"/>
      <c r="C60" s="620"/>
      <c r="D60" s="790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2"/>
      <c r="S60" s="488"/>
      <c r="T60" s="488"/>
      <c r="U60" s="589"/>
    </row>
    <row r="61" spans="1:21" ht="15.75" customHeight="1">
      <c r="A61" s="618"/>
      <c r="B61" s="619"/>
      <c r="C61" s="620"/>
      <c r="D61" s="790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2"/>
      <c r="S61" s="488"/>
      <c r="T61" s="488"/>
      <c r="U61" s="589"/>
    </row>
    <row r="62" spans="1:21" ht="15.75" customHeight="1">
      <c r="A62" s="618"/>
      <c r="B62" s="619"/>
      <c r="C62" s="620"/>
      <c r="D62" s="790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2"/>
      <c r="S62" s="488"/>
      <c r="T62" s="488"/>
      <c r="U62" s="589"/>
    </row>
    <row r="63" spans="1:21" ht="15.75" customHeight="1" thickBot="1">
      <c r="A63" s="621"/>
      <c r="B63" s="622"/>
      <c r="C63" s="623"/>
      <c r="D63" s="799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1"/>
      <c r="S63" s="489"/>
      <c r="T63" s="489"/>
      <c r="U63" s="590"/>
    </row>
    <row r="64" spans="1:21" ht="15.75" customHeight="1">
      <c r="A64" s="748" t="s">
        <v>233</v>
      </c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716"/>
      <c r="Q64" s="716"/>
      <c r="R64" s="779"/>
      <c r="S64" s="108">
        <f>SUM(S45:S63)</f>
        <v>0</v>
      </c>
      <c r="T64" s="108">
        <f>SUM(T43:T63)</f>
        <v>0</v>
      </c>
      <c r="U64" s="410">
        <f>SUM(U43:U63)</f>
        <v>0</v>
      </c>
    </row>
    <row r="65" spans="1:21" ht="15.75" customHeight="1">
      <c r="A65" s="749" t="s">
        <v>234</v>
      </c>
      <c r="B65" s="718"/>
      <c r="C65" s="718"/>
      <c r="D65" s="718"/>
      <c r="E65" s="718"/>
      <c r="F65" s="718"/>
      <c r="G65" s="718"/>
      <c r="H65" s="718"/>
      <c r="I65" s="718"/>
      <c r="J65" s="718"/>
      <c r="K65" s="718"/>
      <c r="L65" s="718"/>
      <c r="M65" s="718"/>
      <c r="N65" s="718"/>
      <c r="O65" s="718"/>
      <c r="P65" s="718"/>
      <c r="Q65" s="718"/>
      <c r="R65" s="780"/>
      <c r="S65" s="93">
        <f>S99</f>
        <v>0</v>
      </c>
      <c r="T65" s="93">
        <f>T99</f>
        <v>0</v>
      </c>
      <c r="U65" s="411">
        <f>U99</f>
        <v>0</v>
      </c>
    </row>
    <row r="66" spans="1:21" ht="15.75" customHeight="1" thickBot="1">
      <c r="A66" s="771" t="s">
        <v>235</v>
      </c>
      <c r="B66" s="720"/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  <c r="Q66" s="720"/>
      <c r="R66" s="772"/>
      <c r="S66" s="97"/>
      <c r="T66" s="97"/>
      <c r="U66" s="595"/>
    </row>
    <row r="67" ht="15.75" customHeight="1"/>
    <row r="68" spans="1:21" ht="14.25" customHeight="1">
      <c r="A68" s="786"/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N68" s="786"/>
      <c r="O68" s="786"/>
      <c r="P68" s="786"/>
      <c r="Q68" s="786"/>
      <c r="R68" s="786"/>
      <c r="S68" s="786"/>
      <c r="T68" s="786"/>
      <c r="U68" s="786"/>
    </row>
    <row r="69" spans="1:21" ht="6.75" customHeight="1">
      <c r="A69" s="567"/>
      <c r="B69" s="259"/>
      <c r="C69" s="259"/>
      <c r="D69" s="53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539"/>
      <c r="T69" s="539"/>
      <c r="U69" s="539"/>
    </row>
    <row r="70" spans="1:21" ht="12.75">
      <c r="A70" s="571"/>
      <c r="B70" s="562"/>
      <c r="C70" s="787"/>
      <c r="D70" s="787"/>
      <c r="E70" s="787"/>
      <c r="F70" s="787"/>
      <c r="G70" s="561"/>
      <c r="H70" s="259"/>
      <c r="I70" s="259"/>
      <c r="J70" s="539"/>
      <c r="K70" s="539"/>
      <c r="L70" s="562"/>
      <c r="M70" s="788"/>
      <c r="N70" s="784"/>
      <c r="O70" s="784"/>
      <c r="P70" s="563"/>
      <c r="Q70" s="545"/>
      <c r="R70" s="562"/>
      <c r="S70" s="562"/>
      <c r="T70" s="562"/>
      <c r="U70" s="260"/>
    </row>
    <row r="71" spans="1:21" ht="6.75" customHeight="1">
      <c r="A71" s="567"/>
      <c r="B71" s="572"/>
      <c r="C71" s="561"/>
      <c r="D71" s="539"/>
      <c r="E71" s="561"/>
      <c r="F71" s="561"/>
      <c r="G71" s="561"/>
      <c r="H71" s="561"/>
      <c r="I71" s="561"/>
      <c r="J71" s="561"/>
      <c r="K71" s="561"/>
      <c r="L71" s="564"/>
      <c r="M71" s="563"/>
      <c r="N71" s="539"/>
      <c r="O71" s="561"/>
      <c r="P71" s="561"/>
      <c r="Q71" s="561"/>
      <c r="R71" s="561"/>
      <c r="S71" s="539"/>
      <c r="T71" s="539"/>
      <c r="U71" s="539"/>
    </row>
    <row r="72" spans="1:21" ht="17.25" customHeight="1">
      <c r="A72" s="561"/>
      <c r="B72" s="561"/>
      <c r="C72" s="561"/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</row>
    <row r="73" spans="1:21" ht="120.75" customHeight="1">
      <c r="A73" s="573"/>
      <c r="B73" s="574"/>
      <c r="C73" s="573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</row>
    <row r="74" spans="1:21" ht="18.75" customHeight="1">
      <c r="A74" s="566"/>
      <c r="B74" s="566"/>
      <c r="C74" s="566"/>
      <c r="D74" s="576"/>
      <c r="E74" s="576"/>
      <c r="F74" s="576"/>
      <c r="G74" s="576"/>
      <c r="H74" s="576"/>
      <c r="I74" s="576"/>
      <c r="J74" s="576"/>
      <c r="K74" s="576"/>
      <c r="L74" s="576"/>
      <c r="M74" s="576"/>
      <c r="N74" s="578"/>
      <c r="O74" s="578"/>
      <c r="P74" s="578"/>
      <c r="Q74" s="578"/>
      <c r="R74" s="578"/>
      <c r="S74" s="578"/>
      <c r="T74" s="578"/>
      <c r="U74" s="576"/>
    </row>
    <row r="75" spans="1:21" ht="18.75" customHeight="1">
      <c r="A75" s="566"/>
      <c r="B75" s="566"/>
      <c r="C75" s="566"/>
      <c r="D75" s="576"/>
      <c r="E75" s="576"/>
      <c r="F75" s="576"/>
      <c r="G75" s="576"/>
      <c r="H75" s="576"/>
      <c r="I75" s="576"/>
      <c r="J75" s="576"/>
      <c r="K75" s="576"/>
      <c r="L75" s="576"/>
      <c r="M75" s="576"/>
      <c r="N75" s="578"/>
      <c r="O75" s="578"/>
      <c r="P75" s="578"/>
      <c r="Q75" s="578"/>
      <c r="R75" s="578"/>
      <c r="S75" s="578"/>
      <c r="T75" s="578"/>
      <c r="U75" s="576"/>
    </row>
    <row r="76" spans="1:21" ht="18.75" customHeight="1">
      <c r="A76" s="566"/>
      <c r="B76" s="566"/>
      <c r="C76" s="566"/>
      <c r="D76" s="576"/>
      <c r="E76" s="576"/>
      <c r="F76" s="576"/>
      <c r="G76" s="576"/>
      <c r="H76" s="576"/>
      <c r="I76" s="576"/>
      <c r="J76" s="576"/>
      <c r="K76" s="576"/>
      <c r="L76" s="576"/>
      <c r="M76" s="576"/>
      <c r="N76" s="578"/>
      <c r="O76" s="578"/>
      <c r="P76" s="578"/>
      <c r="Q76" s="578"/>
      <c r="R76" s="578"/>
      <c r="S76" s="578"/>
      <c r="T76" s="578"/>
      <c r="U76" s="576"/>
    </row>
    <row r="77" spans="1:21" ht="18.75" customHeight="1">
      <c r="A77" s="566"/>
      <c r="B77" s="566"/>
      <c r="C77" s="566"/>
      <c r="D77" s="576"/>
      <c r="E77" s="576"/>
      <c r="F77" s="576"/>
      <c r="G77" s="576"/>
      <c r="H77" s="576"/>
      <c r="I77" s="576"/>
      <c r="J77" s="576"/>
      <c r="K77" s="576"/>
      <c r="L77" s="576"/>
      <c r="M77" s="576"/>
      <c r="N77" s="576"/>
      <c r="O77" s="576"/>
      <c r="P77" s="576"/>
      <c r="Q77" s="576"/>
      <c r="R77" s="576"/>
      <c r="S77" s="576"/>
      <c r="T77" s="576"/>
      <c r="U77" s="576"/>
    </row>
    <row r="78" spans="1:21" ht="18.75" customHeight="1">
      <c r="A78" s="566"/>
      <c r="B78" s="566"/>
      <c r="C78" s="566"/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6"/>
      <c r="O78" s="576"/>
      <c r="P78" s="576"/>
      <c r="Q78" s="576"/>
      <c r="R78" s="576"/>
      <c r="S78" s="576"/>
      <c r="T78" s="576"/>
      <c r="U78" s="576"/>
    </row>
    <row r="79" spans="1:21" ht="18.75" customHeight="1">
      <c r="A79" s="566"/>
      <c r="B79" s="566"/>
      <c r="C79" s="566"/>
      <c r="D79" s="576"/>
      <c r="E79" s="576"/>
      <c r="F79" s="576"/>
      <c r="G79" s="576"/>
      <c r="H79" s="576"/>
      <c r="I79" s="576"/>
      <c r="J79" s="576"/>
      <c r="K79" s="576"/>
      <c r="L79" s="576"/>
      <c r="M79" s="576"/>
      <c r="N79" s="576"/>
      <c r="O79" s="576"/>
      <c r="P79" s="576"/>
      <c r="Q79" s="576"/>
      <c r="R79" s="576"/>
      <c r="S79" s="576"/>
      <c r="T79" s="576"/>
      <c r="U79" s="576"/>
    </row>
    <row r="80" spans="1:21" ht="18.75" customHeight="1">
      <c r="A80" s="566"/>
      <c r="B80" s="566"/>
      <c r="C80" s="56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6"/>
      <c r="T80" s="576"/>
      <c r="U80" s="576"/>
    </row>
    <row r="81" spans="1:21" ht="18.75" customHeight="1">
      <c r="A81" s="566"/>
      <c r="B81" s="566"/>
      <c r="C81" s="56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6"/>
      <c r="P81" s="576"/>
      <c r="Q81" s="576"/>
      <c r="R81" s="576"/>
      <c r="S81" s="576"/>
      <c r="T81" s="576"/>
      <c r="U81" s="576"/>
    </row>
    <row r="82" spans="1:21" ht="18.75" customHeight="1">
      <c r="A82" s="566"/>
      <c r="B82" s="566"/>
      <c r="C82" s="566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</row>
    <row r="83" spans="1:21" ht="18.75" customHeight="1">
      <c r="A83" s="566"/>
      <c r="B83" s="566"/>
      <c r="C83" s="56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6"/>
      <c r="U83" s="576"/>
    </row>
    <row r="84" spans="1:21" ht="18.75" customHeight="1">
      <c r="A84" s="566"/>
      <c r="B84" s="566"/>
      <c r="C84" s="566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P84" s="576"/>
      <c r="Q84" s="576"/>
      <c r="R84" s="576"/>
      <c r="S84" s="576"/>
      <c r="T84" s="576"/>
      <c r="U84" s="576"/>
    </row>
    <row r="85" spans="1:21" ht="18.75" customHeight="1">
      <c r="A85" s="566"/>
      <c r="B85" s="566"/>
      <c r="C85" s="566"/>
      <c r="D85" s="576"/>
      <c r="E85" s="576"/>
      <c r="F85" s="576"/>
      <c r="G85" s="576"/>
      <c r="H85" s="576"/>
      <c r="I85" s="576"/>
      <c r="J85" s="576"/>
      <c r="K85" s="576"/>
      <c r="L85" s="576"/>
      <c r="M85" s="576"/>
      <c r="N85" s="576"/>
      <c r="O85" s="576"/>
      <c r="P85" s="576"/>
      <c r="Q85" s="576"/>
      <c r="R85" s="576"/>
      <c r="S85" s="576"/>
      <c r="T85" s="576"/>
      <c r="U85" s="576"/>
    </row>
    <row r="86" spans="1:21" ht="18.75" customHeight="1">
      <c r="A86" s="566"/>
      <c r="B86" s="566"/>
      <c r="C86" s="566"/>
      <c r="D86" s="576"/>
      <c r="E86" s="576"/>
      <c r="F86" s="576"/>
      <c r="G86" s="576"/>
      <c r="H86" s="576"/>
      <c r="I86" s="576"/>
      <c r="J86" s="576"/>
      <c r="K86" s="576"/>
      <c r="L86" s="576"/>
      <c r="M86" s="576"/>
      <c r="N86" s="576"/>
      <c r="O86" s="576"/>
      <c r="P86" s="576"/>
      <c r="Q86" s="576"/>
      <c r="R86" s="576"/>
      <c r="S86" s="576"/>
      <c r="T86" s="576"/>
      <c r="U86" s="576"/>
    </row>
    <row r="87" spans="1:21" ht="18.75" customHeight="1">
      <c r="A87" s="566"/>
      <c r="B87" s="566"/>
      <c r="C87" s="56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</row>
    <row r="88" spans="1:21" ht="18.75" customHeight="1">
      <c r="A88" s="566"/>
      <c r="B88" s="566"/>
      <c r="C88" s="56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</row>
    <row r="89" spans="1:21" ht="18.75" customHeight="1">
      <c r="A89" s="789"/>
      <c r="B89" s="789"/>
      <c r="C89" s="789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566"/>
      <c r="U89" s="566"/>
    </row>
    <row r="90" spans="1:21" ht="18.75" customHeight="1">
      <c r="A90" s="789"/>
      <c r="B90" s="789"/>
      <c r="C90" s="789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570"/>
      <c r="P90" s="570"/>
      <c r="Q90" s="566"/>
      <c r="R90" s="570"/>
      <c r="S90" s="570"/>
      <c r="T90" s="566"/>
      <c r="U90" s="566"/>
    </row>
    <row r="91" spans="1:21" ht="18.75" customHeight="1">
      <c r="A91" s="789"/>
      <c r="B91" s="789"/>
      <c r="C91" s="789"/>
      <c r="D91" s="566"/>
      <c r="E91" s="566"/>
      <c r="F91" s="566"/>
      <c r="G91" s="566"/>
      <c r="H91" s="566"/>
      <c r="I91" s="566"/>
      <c r="J91" s="566"/>
      <c r="K91" s="566"/>
      <c r="L91" s="566"/>
      <c r="M91" s="566"/>
      <c r="N91" s="566"/>
      <c r="O91" s="566"/>
      <c r="P91" s="566"/>
      <c r="Q91" s="566"/>
      <c r="R91" s="566"/>
      <c r="S91" s="566"/>
      <c r="T91" s="566"/>
      <c r="U91" s="566"/>
    </row>
    <row r="92" spans="1:21" ht="12.75" customHeight="1">
      <c r="A92" s="785"/>
      <c r="B92" s="785"/>
      <c r="C92" s="785"/>
      <c r="D92" s="785"/>
      <c r="E92" s="785"/>
      <c r="F92" s="785"/>
      <c r="G92" s="785"/>
      <c r="H92" s="785"/>
      <c r="I92" s="785"/>
      <c r="J92" s="785"/>
      <c r="K92" s="785"/>
      <c r="L92" s="785"/>
      <c r="M92" s="785"/>
      <c r="N92" s="785"/>
      <c r="O92" s="785"/>
      <c r="P92" s="785"/>
      <c r="Q92" s="785"/>
      <c r="R92" s="785"/>
      <c r="S92" s="785"/>
      <c r="T92" s="781"/>
      <c r="U92" s="781"/>
    </row>
    <row r="93" spans="1:21" ht="12.75" customHeight="1">
      <c r="A93" s="782"/>
      <c r="B93" s="782"/>
      <c r="C93" s="782"/>
      <c r="D93" s="782"/>
      <c r="E93" s="782"/>
      <c r="F93" s="782"/>
      <c r="G93" s="782"/>
      <c r="H93" s="782"/>
      <c r="I93" s="782"/>
      <c r="J93" s="782"/>
      <c r="K93" s="782"/>
      <c r="L93" s="782"/>
      <c r="M93" s="782"/>
      <c r="N93" s="782"/>
      <c r="O93" s="782"/>
      <c r="P93" s="782"/>
      <c r="Q93" s="782"/>
      <c r="R93" s="782"/>
      <c r="S93" s="782"/>
      <c r="T93" s="783"/>
      <c r="U93" s="783"/>
    </row>
    <row r="94" spans="1:21" ht="12.75" customHeight="1">
      <c r="A94" s="784"/>
      <c r="B94" s="784"/>
      <c r="C94" s="784"/>
      <c r="D94" s="784"/>
      <c r="E94" s="784"/>
      <c r="F94" s="784"/>
      <c r="G94" s="784"/>
      <c r="H94" s="784"/>
      <c r="I94" s="784"/>
      <c r="J94" s="784"/>
      <c r="K94" s="784"/>
      <c r="L94" s="784"/>
      <c r="M94" s="784"/>
      <c r="N94" s="784"/>
      <c r="O94" s="784"/>
      <c r="P94" s="784"/>
      <c r="Q94" s="784"/>
      <c r="R94" s="784"/>
      <c r="S94" s="784"/>
      <c r="T94" s="784"/>
      <c r="U94" s="784"/>
    </row>
    <row r="95" spans="1:21" ht="12.75" customHeight="1">
      <c r="A95" s="566"/>
      <c r="B95" s="566"/>
      <c r="C95" s="566"/>
      <c r="D95" s="566"/>
      <c r="E95" s="566"/>
      <c r="F95" s="566"/>
      <c r="G95" s="566"/>
      <c r="H95" s="566"/>
      <c r="I95" s="566"/>
      <c r="J95" s="566"/>
      <c r="K95" s="566"/>
      <c r="L95" s="566"/>
      <c r="M95" s="566"/>
      <c r="N95" s="566"/>
      <c r="O95" s="566"/>
      <c r="P95" s="566"/>
      <c r="Q95" s="566"/>
      <c r="R95" s="566"/>
      <c r="S95" s="566"/>
      <c r="T95" s="566"/>
      <c r="U95" s="566"/>
    </row>
    <row r="96" spans="1:21" ht="12.75" customHeight="1">
      <c r="A96" s="567"/>
      <c r="B96" s="259"/>
      <c r="C96" s="259"/>
      <c r="D96" s="545"/>
      <c r="E96" s="259"/>
      <c r="F96" s="259"/>
      <c r="G96" s="259"/>
      <c r="H96" s="568"/>
      <c r="I96" s="568"/>
      <c r="J96" s="569"/>
      <c r="K96" s="570"/>
      <c r="L96" s="570"/>
      <c r="M96" s="260"/>
      <c r="N96" s="570"/>
      <c r="O96" s="570"/>
      <c r="P96" s="259"/>
      <c r="Q96" s="259"/>
      <c r="R96" s="259"/>
      <c r="S96" s="539"/>
      <c r="T96" s="259"/>
      <c r="U96" s="539"/>
    </row>
    <row r="97" spans="1:21" ht="14.25" customHeight="1">
      <c r="A97" s="786"/>
      <c r="B97" s="786"/>
      <c r="C97" s="786"/>
      <c r="D97" s="786"/>
      <c r="E97" s="786"/>
      <c r="F97" s="786"/>
      <c r="G97" s="786"/>
      <c r="H97" s="786"/>
      <c r="I97" s="786"/>
      <c r="J97" s="786"/>
      <c r="K97" s="786"/>
      <c r="L97" s="786"/>
      <c r="M97" s="786"/>
      <c r="N97" s="786"/>
      <c r="O97" s="786"/>
      <c r="P97" s="786"/>
      <c r="Q97" s="786"/>
      <c r="R97" s="786"/>
      <c r="S97" s="786"/>
      <c r="T97" s="786"/>
      <c r="U97" s="786"/>
    </row>
    <row r="98" spans="1:21" ht="6.75" customHeight="1">
      <c r="A98" s="567"/>
      <c r="B98" s="259"/>
      <c r="C98" s="259"/>
      <c r="D98" s="53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539"/>
      <c r="T98" s="539"/>
      <c r="U98" s="539"/>
    </row>
    <row r="99" spans="1:21" ht="12.75">
      <c r="A99" s="571"/>
      <c r="B99" s="562"/>
      <c r="C99" s="787"/>
      <c r="D99" s="787"/>
      <c r="E99" s="787"/>
      <c r="F99" s="787"/>
      <c r="G99" s="561"/>
      <c r="H99" s="259"/>
      <c r="I99" s="259"/>
      <c r="J99" s="539"/>
      <c r="K99" s="539"/>
      <c r="L99" s="562"/>
      <c r="M99" s="788"/>
      <c r="N99" s="784"/>
      <c r="O99" s="784"/>
      <c r="P99" s="563"/>
      <c r="Q99" s="545"/>
      <c r="R99" s="562"/>
      <c r="S99" s="562"/>
      <c r="T99" s="562"/>
      <c r="U99" s="260"/>
    </row>
    <row r="100" spans="1:21" ht="6.75" customHeight="1">
      <c r="A100" s="567"/>
      <c r="B100" s="572"/>
      <c r="C100" s="561"/>
      <c r="D100" s="539"/>
      <c r="E100" s="561"/>
      <c r="F100" s="561"/>
      <c r="G100" s="561"/>
      <c r="H100" s="561"/>
      <c r="I100" s="561"/>
      <c r="J100" s="561"/>
      <c r="K100" s="561"/>
      <c r="L100" s="564"/>
      <c r="M100" s="563"/>
      <c r="N100" s="539"/>
      <c r="O100" s="561"/>
      <c r="P100" s="561"/>
      <c r="Q100" s="561"/>
      <c r="R100" s="561"/>
      <c r="S100" s="539"/>
      <c r="T100" s="539"/>
      <c r="U100" s="539"/>
    </row>
    <row r="101" spans="1:21" ht="17.25" customHeight="1">
      <c r="A101" s="561"/>
      <c r="B101" s="561"/>
      <c r="C101" s="561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5"/>
      <c r="T101" s="565"/>
      <c r="U101" s="565"/>
    </row>
    <row r="102" spans="1:21" ht="120.75" customHeight="1">
      <c r="A102" s="573"/>
      <c r="B102" s="574"/>
      <c r="C102" s="573"/>
      <c r="D102" s="575"/>
      <c r="E102" s="575"/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5"/>
      <c r="T102" s="575"/>
      <c r="U102" s="575"/>
    </row>
    <row r="103" spans="1:21" ht="18.75" customHeight="1">
      <c r="A103" s="566"/>
      <c r="B103" s="566"/>
      <c r="C103" s="566"/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8"/>
      <c r="O103" s="578"/>
      <c r="P103" s="578"/>
      <c r="Q103" s="578"/>
      <c r="R103" s="578"/>
      <c r="S103" s="578"/>
      <c r="T103" s="578"/>
      <c r="U103" s="576"/>
    </row>
    <row r="104" spans="1:21" ht="18.75" customHeight="1">
      <c r="A104" s="566"/>
      <c r="B104" s="566"/>
      <c r="C104" s="566"/>
      <c r="D104" s="576"/>
      <c r="E104" s="576"/>
      <c r="F104" s="576"/>
      <c r="G104" s="576"/>
      <c r="H104" s="576"/>
      <c r="I104" s="576"/>
      <c r="J104" s="576"/>
      <c r="K104" s="576"/>
      <c r="L104" s="576"/>
      <c r="M104" s="576"/>
      <c r="N104" s="578"/>
      <c r="O104" s="578"/>
      <c r="P104" s="578"/>
      <c r="Q104" s="578"/>
      <c r="R104" s="578"/>
      <c r="S104" s="578"/>
      <c r="T104" s="578"/>
      <c r="U104" s="576"/>
    </row>
    <row r="105" spans="1:21" ht="18.75" customHeight="1">
      <c r="A105" s="566"/>
      <c r="B105" s="566"/>
      <c r="C105" s="566"/>
      <c r="D105" s="576"/>
      <c r="E105" s="576"/>
      <c r="F105" s="576"/>
      <c r="G105" s="576"/>
      <c r="H105" s="576"/>
      <c r="I105" s="576"/>
      <c r="J105" s="576"/>
      <c r="K105" s="576"/>
      <c r="L105" s="576"/>
      <c r="M105" s="576"/>
      <c r="N105" s="578"/>
      <c r="O105" s="578"/>
      <c r="P105" s="578"/>
      <c r="Q105" s="578"/>
      <c r="R105" s="578"/>
      <c r="S105" s="578"/>
      <c r="T105" s="578"/>
      <c r="U105" s="576"/>
    </row>
    <row r="106" spans="1:21" ht="18.75" customHeight="1">
      <c r="A106" s="566"/>
      <c r="B106" s="566"/>
      <c r="C106" s="566"/>
      <c r="D106" s="576"/>
      <c r="E106" s="576"/>
      <c r="F106" s="576"/>
      <c r="G106" s="576"/>
      <c r="H106" s="576"/>
      <c r="I106" s="576"/>
      <c r="J106" s="576"/>
      <c r="K106" s="576"/>
      <c r="L106" s="576"/>
      <c r="M106" s="576"/>
      <c r="N106" s="576"/>
      <c r="O106" s="576"/>
      <c r="P106" s="576"/>
      <c r="Q106" s="576"/>
      <c r="R106" s="576"/>
      <c r="S106" s="576"/>
      <c r="T106" s="576"/>
      <c r="U106" s="576"/>
    </row>
    <row r="107" spans="1:21" ht="18.75" customHeight="1">
      <c r="A107" s="566"/>
      <c r="B107" s="566"/>
      <c r="C107" s="566"/>
      <c r="D107" s="576"/>
      <c r="E107" s="576"/>
      <c r="F107" s="576"/>
      <c r="G107" s="576"/>
      <c r="H107" s="576"/>
      <c r="I107" s="576"/>
      <c r="J107" s="576"/>
      <c r="K107" s="576"/>
      <c r="L107" s="576"/>
      <c r="M107" s="576"/>
      <c r="N107" s="576"/>
      <c r="O107" s="576"/>
      <c r="P107" s="576"/>
      <c r="Q107" s="576"/>
      <c r="R107" s="576"/>
      <c r="S107" s="576"/>
      <c r="T107" s="576"/>
      <c r="U107" s="576"/>
    </row>
    <row r="108" spans="1:21" ht="18.75" customHeight="1">
      <c r="A108" s="566"/>
      <c r="B108" s="566"/>
      <c r="C108" s="56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6"/>
      <c r="O108" s="576"/>
      <c r="P108" s="576"/>
      <c r="Q108" s="576"/>
      <c r="R108" s="576"/>
      <c r="S108" s="576"/>
      <c r="T108" s="576"/>
      <c r="U108" s="576"/>
    </row>
    <row r="109" spans="1:21" ht="18.75" customHeight="1">
      <c r="A109" s="566"/>
      <c r="B109" s="566"/>
      <c r="C109" s="566"/>
      <c r="D109" s="576"/>
      <c r="E109" s="576"/>
      <c r="F109" s="576"/>
      <c r="G109" s="576"/>
      <c r="H109" s="576"/>
      <c r="I109" s="576"/>
      <c r="J109" s="576"/>
      <c r="K109" s="576"/>
      <c r="L109" s="576"/>
      <c r="M109" s="576"/>
      <c r="N109" s="576"/>
      <c r="O109" s="576"/>
      <c r="P109" s="576"/>
      <c r="Q109" s="576"/>
      <c r="R109" s="576"/>
      <c r="S109" s="576"/>
      <c r="T109" s="576"/>
      <c r="U109" s="576"/>
    </row>
    <row r="110" spans="1:21" ht="18.75" customHeight="1">
      <c r="A110" s="566"/>
      <c r="B110" s="566"/>
      <c r="C110" s="566"/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  <c r="N110" s="576"/>
      <c r="O110" s="576"/>
      <c r="P110" s="576"/>
      <c r="Q110" s="576"/>
      <c r="R110" s="576"/>
      <c r="S110" s="576"/>
      <c r="T110" s="576"/>
      <c r="U110" s="576"/>
    </row>
    <row r="111" spans="1:21" ht="18.75" customHeight="1">
      <c r="A111" s="566"/>
      <c r="B111" s="566"/>
      <c r="C111" s="566"/>
      <c r="D111" s="576"/>
      <c r="E111" s="576"/>
      <c r="F111" s="576"/>
      <c r="G111" s="576"/>
      <c r="H111" s="576"/>
      <c r="I111" s="576"/>
      <c r="J111" s="576"/>
      <c r="K111" s="576"/>
      <c r="L111" s="576"/>
      <c r="M111" s="576"/>
      <c r="N111" s="576"/>
      <c r="O111" s="576"/>
      <c r="P111" s="576"/>
      <c r="Q111" s="576"/>
      <c r="R111" s="576"/>
      <c r="S111" s="576"/>
      <c r="T111" s="576"/>
      <c r="U111" s="576"/>
    </row>
    <row r="112" spans="1:21" ht="18.75" customHeight="1">
      <c r="A112" s="566"/>
      <c r="B112" s="566"/>
      <c r="C112" s="566"/>
      <c r="D112" s="576"/>
      <c r="E112" s="576"/>
      <c r="F112" s="576"/>
      <c r="G112" s="576"/>
      <c r="H112" s="576"/>
      <c r="I112" s="576"/>
      <c r="J112" s="576"/>
      <c r="K112" s="576"/>
      <c r="L112" s="576"/>
      <c r="M112" s="576"/>
      <c r="N112" s="576"/>
      <c r="O112" s="576"/>
      <c r="P112" s="576"/>
      <c r="Q112" s="576"/>
      <c r="R112" s="576"/>
      <c r="S112" s="576"/>
      <c r="T112" s="576"/>
      <c r="U112" s="576"/>
    </row>
    <row r="113" spans="1:21" ht="18.75" customHeight="1">
      <c r="A113" s="566"/>
      <c r="B113" s="566"/>
      <c r="C113" s="566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  <c r="R113" s="576"/>
      <c r="S113" s="576"/>
      <c r="T113" s="576"/>
      <c r="U113" s="576"/>
    </row>
    <row r="114" spans="1:21" ht="18.75" customHeight="1">
      <c r="A114" s="566"/>
      <c r="B114" s="566"/>
      <c r="C114" s="566"/>
      <c r="D114" s="576"/>
      <c r="E114" s="576"/>
      <c r="F114" s="576"/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  <c r="Q114" s="576"/>
      <c r="R114" s="576"/>
      <c r="S114" s="576"/>
      <c r="T114" s="576"/>
      <c r="U114" s="576"/>
    </row>
    <row r="115" spans="1:21" ht="18.75" customHeight="1">
      <c r="A115" s="566"/>
      <c r="B115" s="566"/>
      <c r="C115" s="566"/>
      <c r="D115" s="576"/>
      <c r="E115" s="576"/>
      <c r="F115" s="576"/>
      <c r="G115" s="576"/>
      <c r="H115" s="576"/>
      <c r="I115" s="576"/>
      <c r="J115" s="576"/>
      <c r="K115" s="576"/>
      <c r="L115" s="576"/>
      <c r="M115" s="576"/>
      <c r="N115" s="576"/>
      <c r="O115" s="576"/>
      <c r="P115" s="576"/>
      <c r="Q115" s="576"/>
      <c r="R115" s="576"/>
      <c r="S115" s="576"/>
      <c r="T115" s="576"/>
      <c r="U115" s="576"/>
    </row>
    <row r="116" spans="1:21" ht="18.75" customHeight="1">
      <c r="A116" s="566"/>
      <c r="B116" s="566"/>
      <c r="C116" s="566"/>
      <c r="D116" s="576"/>
      <c r="E116" s="576"/>
      <c r="F116" s="576"/>
      <c r="G116" s="576"/>
      <c r="H116" s="576"/>
      <c r="I116" s="576"/>
      <c r="J116" s="576"/>
      <c r="K116" s="576"/>
      <c r="L116" s="576"/>
      <c r="M116" s="576"/>
      <c r="N116" s="576"/>
      <c r="O116" s="576"/>
      <c r="P116" s="576"/>
      <c r="Q116" s="576"/>
      <c r="R116" s="576"/>
      <c r="S116" s="576"/>
      <c r="T116" s="576"/>
      <c r="U116" s="576"/>
    </row>
    <row r="117" spans="1:21" ht="18.75" customHeight="1">
      <c r="A117" s="566"/>
      <c r="B117" s="566"/>
      <c r="C117" s="566"/>
      <c r="D117" s="576"/>
      <c r="E117" s="576"/>
      <c r="F117" s="576"/>
      <c r="G117" s="576"/>
      <c r="H117" s="576"/>
      <c r="I117" s="576"/>
      <c r="J117" s="576"/>
      <c r="K117" s="576"/>
      <c r="L117" s="576"/>
      <c r="M117" s="576"/>
      <c r="N117" s="576"/>
      <c r="O117" s="576"/>
      <c r="P117" s="576"/>
      <c r="Q117" s="576"/>
      <c r="R117" s="576"/>
      <c r="S117" s="576"/>
      <c r="T117" s="576"/>
      <c r="U117" s="576"/>
    </row>
    <row r="118" spans="1:21" ht="18.75" customHeight="1">
      <c r="A118" s="789"/>
      <c r="B118" s="789"/>
      <c r="C118" s="789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566"/>
      <c r="U118" s="566"/>
    </row>
    <row r="119" spans="1:21" ht="18.75" customHeight="1">
      <c r="A119" s="789"/>
      <c r="B119" s="789"/>
      <c r="C119" s="789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570"/>
      <c r="P119" s="570"/>
      <c r="Q119" s="566"/>
      <c r="R119" s="570"/>
      <c r="S119" s="570"/>
      <c r="T119" s="566"/>
      <c r="U119" s="566"/>
    </row>
    <row r="120" spans="1:21" ht="18.75" customHeight="1">
      <c r="A120" s="789"/>
      <c r="B120" s="789"/>
      <c r="C120" s="789"/>
      <c r="D120" s="566"/>
      <c r="E120" s="566"/>
      <c r="F120" s="566"/>
      <c r="G120" s="566"/>
      <c r="H120" s="566"/>
      <c r="I120" s="566"/>
      <c r="J120" s="566"/>
      <c r="K120" s="566"/>
      <c r="L120" s="566"/>
      <c r="M120" s="566"/>
      <c r="N120" s="566"/>
      <c r="O120" s="566"/>
      <c r="P120" s="566"/>
      <c r="Q120" s="566"/>
      <c r="R120" s="566"/>
      <c r="S120" s="566"/>
      <c r="T120" s="566"/>
      <c r="U120" s="566"/>
    </row>
    <row r="121" spans="1:21" ht="12.75" customHeight="1">
      <c r="A121" s="785"/>
      <c r="B121" s="785"/>
      <c r="C121" s="785"/>
      <c r="D121" s="785"/>
      <c r="E121" s="785"/>
      <c r="F121" s="785"/>
      <c r="G121" s="785"/>
      <c r="H121" s="785"/>
      <c r="I121" s="785"/>
      <c r="J121" s="785"/>
      <c r="K121" s="785"/>
      <c r="L121" s="785"/>
      <c r="M121" s="785"/>
      <c r="N121" s="785"/>
      <c r="O121" s="785"/>
      <c r="P121" s="785"/>
      <c r="Q121" s="785"/>
      <c r="R121" s="785"/>
      <c r="S121" s="785"/>
      <c r="T121" s="781"/>
      <c r="U121" s="781"/>
    </row>
    <row r="122" spans="1:21" ht="12.75" customHeight="1">
      <c r="A122" s="782"/>
      <c r="B122" s="782"/>
      <c r="C122" s="782"/>
      <c r="D122" s="782"/>
      <c r="E122" s="782"/>
      <c r="F122" s="782"/>
      <c r="G122" s="782"/>
      <c r="H122" s="782"/>
      <c r="I122" s="782"/>
      <c r="J122" s="782"/>
      <c r="K122" s="782"/>
      <c r="L122" s="782"/>
      <c r="M122" s="782"/>
      <c r="N122" s="782"/>
      <c r="O122" s="782"/>
      <c r="P122" s="782"/>
      <c r="Q122" s="782"/>
      <c r="R122" s="782"/>
      <c r="S122" s="782"/>
      <c r="T122" s="783"/>
      <c r="U122" s="783"/>
    </row>
    <row r="123" spans="1:21" ht="12.75" customHeight="1">
      <c r="A123" s="784"/>
      <c r="B123" s="784"/>
      <c r="C123" s="784"/>
      <c r="D123" s="784"/>
      <c r="E123" s="784"/>
      <c r="F123" s="784"/>
      <c r="G123" s="784"/>
      <c r="H123" s="784"/>
      <c r="I123" s="784"/>
      <c r="J123" s="784"/>
      <c r="K123" s="784"/>
      <c r="L123" s="784"/>
      <c r="M123" s="784"/>
      <c r="N123" s="784"/>
      <c r="O123" s="784"/>
      <c r="P123" s="784"/>
      <c r="Q123" s="784"/>
      <c r="R123" s="784"/>
      <c r="S123" s="784"/>
      <c r="T123" s="784"/>
      <c r="U123" s="784"/>
    </row>
    <row r="124" spans="1:21" ht="12.75" customHeight="1">
      <c r="A124" s="566"/>
      <c r="B124" s="566"/>
      <c r="C124" s="566"/>
      <c r="D124" s="566"/>
      <c r="E124" s="566"/>
      <c r="F124" s="566"/>
      <c r="G124" s="566"/>
      <c r="H124" s="566"/>
      <c r="I124" s="566"/>
      <c r="J124" s="566"/>
      <c r="K124" s="566"/>
      <c r="L124" s="566"/>
      <c r="M124" s="566"/>
      <c r="N124" s="566"/>
      <c r="O124" s="566"/>
      <c r="P124" s="566"/>
      <c r="Q124" s="566"/>
      <c r="R124" s="566"/>
      <c r="S124" s="566"/>
      <c r="T124" s="566"/>
      <c r="U124" s="566"/>
    </row>
    <row r="125" spans="1:21" ht="12.75" customHeight="1">
      <c r="A125" s="567"/>
      <c r="B125" s="259"/>
      <c r="C125" s="259"/>
      <c r="D125" s="545"/>
      <c r="E125" s="259"/>
      <c r="F125" s="259"/>
      <c r="G125" s="259"/>
      <c r="H125" s="568"/>
      <c r="I125" s="568"/>
      <c r="J125" s="569"/>
      <c r="K125" s="570"/>
      <c r="L125" s="570"/>
      <c r="M125" s="260"/>
      <c r="N125" s="570"/>
      <c r="O125" s="570"/>
      <c r="P125" s="259"/>
      <c r="Q125" s="259"/>
      <c r="R125" s="259"/>
      <c r="S125" s="539"/>
      <c r="T125" s="259"/>
      <c r="U125" s="539"/>
    </row>
    <row r="126" spans="1:21" ht="14.25" customHeight="1">
      <c r="A126" s="786"/>
      <c r="B126" s="786"/>
      <c r="C126" s="786"/>
      <c r="D126" s="786"/>
      <c r="E126" s="786"/>
      <c r="F126" s="786"/>
      <c r="G126" s="786"/>
      <c r="H126" s="786"/>
      <c r="I126" s="786"/>
      <c r="J126" s="786"/>
      <c r="K126" s="786"/>
      <c r="L126" s="786"/>
      <c r="M126" s="786"/>
      <c r="N126" s="786"/>
      <c r="O126" s="786"/>
      <c r="P126" s="786"/>
      <c r="Q126" s="786"/>
      <c r="R126" s="786"/>
      <c r="S126" s="786"/>
      <c r="T126" s="786"/>
      <c r="U126" s="786"/>
    </row>
    <row r="127" spans="1:21" ht="6.75" customHeight="1">
      <c r="A127" s="567"/>
      <c r="B127" s="259"/>
      <c r="C127" s="259"/>
      <c r="D127" s="53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539"/>
      <c r="T127" s="539"/>
      <c r="U127" s="539"/>
    </row>
    <row r="128" spans="1:21" ht="12.75" customHeight="1">
      <c r="A128" s="571"/>
      <c r="B128" s="562"/>
      <c r="C128" s="787"/>
      <c r="D128" s="787"/>
      <c r="E128" s="787"/>
      <c r="F128" s="787"/>
      <c r="G128" s="561"/>
      <c r="H128" s="259"/>
      <c r="I128" s="259"/>
      <c r="J128" s="539"/>
      <c r="K128" s="539"/>
      <c r="L128" s="562"/>
      <c r="M128" s="788"/>
      <c r="N128" s="784"/>
      <c r="O128" s="784"/>
      <c r="P128" s="563"/>
      <c r="Q128" s="545"/>
      <c r="R128" s="562"/>
      <c r="S128" s="562"/>
      <c r="T128" s="562"/>
      <c r="U128" s="260"/>
    </row>
    <row r="129" spans="1:21" ht="6.75" customHeight="1">
      <c r="A129" s="567"/>
      <c r="B129" s="572"/>
      <c r="C129" s="561"/>
      <c r="D129" s="539"/>
      <c r="E129" s="561"/>
      <c r="F129" s="561"/>
      <c r="G129" s="561"/>
      <c r="H129" s="561"/>
      <c r="I129" s="561"/>
      <c r="J129" s="561"/>
      <c r="K129" s="561"/>
      <c r="L129" s="564"/>
      <c r="M129" s="563"/>
      <c r="N129" s="539"/>
      <c r="O129" s="561"/>
      <c r="P129" s="561"/>
      <c r="Q129" s="561"/>
      <c r="R129" s="561"/>
      <c r="S129" s="539"/>
      <c r="T129" s="539"/>
      <c r="U129" s="539"/>
    </row>
    <row r="130" spans="1:21" ht="17.25" customHeight="1">
      <c r="A130" s="561"/>
      <c r="B130" s="561"/>
      <c r="C130" s="561"/>
      <c r="D130" s="565"/>
      <c r="E130" s="565"/>
      <c r="F130" s="565"/>
      <c r="G130" s="565"/>
      <c r="H130" s="565"/>
      <c r="I130" s="565"/>
      <c r="J130" s="565"/>
      <c r="K130" s="565"/>
      <c r="L130" s="565"/>
      <c r="M130" s="565"/>
      <c r="N130" s="565"/>
      <c r="O130" s="565"/>
      <c r="P130" s="565"/>
      <c r="Q130" s="565"/>
      <c r="R130" s="565"/>
      <c r="S130" s="565"/>
      <c r="T130" s="565"/>
      <c r="U130" s="565"/>
    </row>
    <row r="131" spans="1:21" ht="120.75" customHeight="1">
      <c r="A131" s="573"/>
      <c r="B131" s="574"/>
      <c r="C131" s="573"/>
      <c r="D131" s="575"/>
      <c r="E131" s="575"/>
      <c r="F131" s="575"/>
      <c r="G131" s="575"/>
      <c r="H131" s="575"/>
      <c r="I131" s="575"/>
      <c r="J131" s="575"/>
      <c r="K131" s="575"/>
      <c r="L131" s="575"/>
      <c r="M131" s="575"/>
      <c r="N131" s="575"/>
      <c r="O131" s="575"/>
      <c r="P131" s="575"/>
      <c r="Q131" s="575"/>
      <c r="R131" s="575"/>
      <c r="S131" s="575"/>
      <c r="T131" s="575"/>
      <c r="U131" s="575"/>
    </row>
    <row r="132" spans="1:21" ht="18.75" customHeight="1">
      <c r="A132" s="566"/>
      <c r="B132" s="579"/>
      <c r="C132" s="566"/>
      <c r="D132" s="576"/>
      <c r="E132" s="576"/>
      <c r="F132" s="576"/>
      <c r="G132" s="576"/>
      <c r="H132" s="576"/>
      <c r="I132" s="576"/>
      <c r="J132" s="576"/>
      <c r="K132" s="576"/>
      <c r="L132" s="576"/>
      <c r="M132" s="576"/>
      <c r="N132" s="578"/>
      <c r="O132" s="578"/>
      <c r="P132" s="578"/>
      <c r="Q132" s="578"/>
      <c r="R132" s="578"/>
      <c r="S132" s="578"/>
      <c r="T132" s="578"/>
      <c r="U132" s="576"/>
    </row>
    <row r="133" spans="1:21" ht="18.75" customHeight="1">
      <c r="A133" s="566"/>
      <c r="B133" s="566"/>
      <c r="C133" s="566"/>
      <c r="D133" s="576"/>
      <c r="E133" s="576"/>
      <c r="F133" s="576"/>
      <c r="G133" s="576"/>
      <c r="H133" s="576"/>
      <c r="I133" s="576"/>
      <c r="J133" s="576"/>
      <c r="K133" s="576"/>
      <c r="L133" s="576"/>
      <c r="M133" s="576"/>
      <c r="N133" s="577"/>
      <c r="O133" s="578"/>
      <c r="P133" s="578"/>
      <c r="Q133" s="576"/>
      <c r="R133" s="578"/>
      <c r="S133" s="578"/>
      <c r="T133" s="578"/>
      <c r="U133" s="576"/>
    </row>
    <row r="134" spans="1:21" ht="18.75" customHeight="1">
      <c r="A134" s="566"/>
      <c r="B134" s="566"/>
      <c r="C134" s="566"/>
      <c r="D134" s="576"/>
      <c r="E134" s="576"/>
      <c r="F134" s="576"/>
      <c r="G134" s="576"/>
      <c r="H134" s="576"/>
      <c r="I134" s="576"/>
      <c r="J134" s="576"/>
      <c r="K134" s="576"/>
      <c r="L134" s="576"/>
      <c r="M134" s="576"/>
      <c r="N134" s="578"/>
      <c r="O134" s="578"/>
      <c r="P134" s="578"/>
      <c r="Q134" s="578"/>
      <c r="R134" s="578"/>
      <c r="S134" s="578"/>
      <c r="T134" s="578"/>
      <c r="U134" s="576"/>
    </row>
    <row r="135" spans="1:21" ht="18.75" customHeight="1">
      <c r="A135" s="566"/>
      <c r="B135" s="566"/>
      <c r="C135" s="566"/>
      <c r="D135" s="576"/>
      <c r="E135" s="576"/>
      <c r="F135" s="576"/>
      <c r="G135" s="576"/>
      <c r="H135" s="576"/>
      <c r="I135" s="576"/>
      <c r="J135" s="576"/>
      <c r="K135" s="576"/>
      <c r="L135" s="576"/>
      <c r="M135" s="576"/>
      <c r="N135" s="578"/>
      <c r="O135" s="578"/>
      <c r="P135" s="578"/>
      <c r="Q135" s="578"/>
      <c r="R135" s="578"/>
      <c r="S135" s="578"/>
      <c r="T135" s="578"/>
      <c r="U135" s="576"/>
    </row>
    <row r="136" spans="1:21" ht="18.75" customHeight="1">
      <c r="A136" s="566"/>
      <c r="B136" s="566"/>
      <c r="C136" s="566"/>
      <c r="D136" s="576"/>
      <c r="E136" s="576"/>
      <c r="F136" s="576"/>
      <c r="G136" s="576"/>
      <c r="H136" s="576"/>
      <c r="I136" s="576"/>
      <c r="J136" s="576"/>
      <c r="K136" s="576"/>
      <c r="L136" s="576"/>
      <c r="M136" s="576"/>
      <c r="N136" s="576"/>
      <c r="O136" s="576"/>
      <c r="P136" s="576"/>
      <c r="Q136" s="576"/>
      <c r="R136" s="576"/>
      <c r="S136" s="576"/>
      <c r="T136" s="576"/>
      <c r="U136" s="576"/>
    </row>
    <row r="137" spans="1:21" ht="18.75" customHeight="1">
      <c r="A137" s="566"/>
      <c r="B137" s="566"/>
      <c r="C137" s="566"/>
      <c r="D137" s="576"/>
      <c r="E137" s="576"/>
      <c r="F137" s="576"/>
      <c r="G137" s="576"/>
      <c r="H137" s="576"/>
      <c r="I137" s="576"/>
      <c r="J137" s="576"/>
      <c r="K137" s="576"/>
      <c r="L137" s="576"/>
      <c r="M137" s="576"/>
      <c r="N137" s="576"/>
      <c r="O137" s="576"/>
      <c r="P137" s="576"/>
      <c r="Q137" s="576"/>
      <c r="R137" s="576"/>
      <c r="S137" s="576"/>
      <c r="T137" s="576"/>
      <c r="U137" s="576"/>
    </row>
    <row r="138" spans="1:21" ht="18.75" customHeight="1">
      <c r="A138" s="566"/>
      <c r="B138" s="566"/>
      <c r="C138" s="566"/>
      <c r="D138" s="576"/>
      <c r="E138" s="576"/>
      <c r="F138" s="576"/>
      <c r="G138" s="576"/>
      <c r="H138" s="576"/>
      <c r="I138" s="576"/>
      <c r="J138" s="576"/>
      <c r="K138" s="576"/>
      <c r="L138" s="576"/>
      <c r="M138" s="576"/>
      <c r="N138" s="576"/>
      <c r="O138" s="576"/>
      <c r="P138" s="576"/>
      <c r="Q138" s="576"/>
      <c r="R138" s="576"/>
      <c r="S138" s="576"/>
      <c r="T138" s="576"/>
      <c r="U138" s="576"/>
    </row>
    <row r="139" spans="1:21" ht="18.75" customHeight="1">
      <c r="A139" s="566"/>
      <c r="B139" s="566"/>
      <c r="C139" s="566"/>
      <c r="D139" s="576"/>
      <c r="E139" s="576"/>
      <c r="F139" s="576"/>
      <c r="G139" s="576"/>
      <c r="H139" s="576"/>
      <c r="I139" s="576"/>
      <c r="J139" s="576"/>
      <c r="K139" s="576"/>
      <c r="L139" s="576"/>
      <c r="M139" s="576"/>
      <c r="N139" s="576"/>
      <c r="O139" s="576"/>
      <c r="P139" s="576"/>
      <c r="Q139" s="576"/>
      <c r="R139" s="576"/>
      <c r="S139" s="576"/>
      <c r="T139" s="576"/>
      <c r="U139" s="576"/>
    </row>
    <row r="140" spans="1:21" ht="18.75" customHeight="1">
      <c r="A140" s="566"/>
      <c r="B140" s="566"/>
      <c r="C140" s="56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6"/>
      <c r="N140" s="576"/>
      <c r="O140" s="576"/>
      <c r="P140" s="576"/>
      <c r="Q140" s="576"/>
      <c r="R140" s="576"/>
      <c r="S140" s="576"/>
      <c r="T140" s="576"/>
      <c r="U140" s="576"/>
    </row>
    <row r="141" spans="1:21" ht="18.75" customHeight="1">
      <c r="A141" s="566"/>
      <c r="B141" s="566"/>
      <c r="C141" s="566"/>
      <c r="D141" s="576"/>
      <c r="E141" s="576"/>
      <c r="F141" s="576"/>
      <c r="G141" s="576"/>
      <c r="H141" s="576"/>
      <c r="I141" s="576"/>
      <c r="J141" s="576"/>
      <c r="K141" s="576"/>
      <c r="L141" s="576"/>
      <c r="M141" s="576"/>
      <c r="N141" s="576"/>
      <c r="O141" s="576"/>
      <c r="P141" s="576"/>
      <c r="Q141" s="576"/>
      <c r="R141" s="576"/>
      <c r="S141" s="576"/>
      <c r="T141" s="576"/>
      <c r="U141" s="576"/>
    </row>
    <row r="142" spans="1:21" ht="18.75" customHeight="1">
      <c r="A142" s="566"/>
      <c r="B142" s="566"/>
      <c r="C142" s="566"/>
      <c r="D142" s="576"/>
      <c r="E142" s="576"/>
      <c r="F142" s="576"/>
      <c r="G142" s="576"/>
      <c r="H142" s="576"/>
      <c r="I142" s="576"/>
      <c r="J142" s="576"/>
      <c r="K142" s="576"/>
      <c r="L142" s="576"/>
      <c r="M142" s="576"/>
      <c r="N142" s="576"/>
      <c r="O142" s="576"/>
      <c r="P142" s="576"/>
      <c r="Q142" s="576"/>
      <c r="R142" s="576"/>
      <c r="S142" s="576"/>
      <c r="T142" s="576"/>
      <c r="U142" s="576"/>
    </row>
    <row r="143" spans="1:21" ht="18.75" customHeight="1">
      <c r="A143" s="566"/>
      <c r="B143" s="566"/>
      <c r="C143" s="566"/>
      <c r="D143" s="576"/>
      <c r="E143" s="576"/>
      <c r="F143" s="576"/>
      <c r="G143" s="576"/>
      <c r="H143" s="576"/>
      <c r="I143" s="576"/>
      <c r="J143" s="576"/>
      <c r="K143" s="576"/>
      <c r="L143" s="576"/>
      <c r="M143" s="576"/>
      <c r="N143" s="576"/>
      <c r="O143" s="576"/>
      <c r="P143" s="576"/>
      <c r="Q143" s="576"/>
      <c r="R143" s="576"/>
      <c r="S143" s="576"/>
      <c r="T143" s="576"/>
      <c r="U143" s="576"/>
    </row>
    <row r="144" spans="1:21" ht="18.75" customHeight="1">
      <c r="A144" s="566"/>
      <c r="B144" s="566"/>
      <c r="C144" s="566"/>
      <c r="D144" s="576"/>
      <c r="E144" s="576"/>
      <c r="F144" s="576"/>
      <c r="G144" s="576"/>
      <c r="H144" s="576"/>
      <c r="I144" s="576"/>
      <c r="J144" s="576"/>
      <c r="K144" s="576"/>
      <c r="L144" s="576"/>
      <c r="M144" s="576"/>
      <c r="N144" s="576"/>
      <c r="O144" s="576"/>
      <c r="P144" s="576"/>
      <c r="Q144" s="576"/>
      <c r="R144" s="576"/>
      <c r="S144" s="576"/>
      <c r="T144" s="576"/>
      <c r="U144" s="576"/>
    </row>
    <row r="145" spans="1:21" ht="18.75" customHeight="1">
      <c r="A145" s="566"/>
      <c r="B145" s="566"/>
      <c r="C145" s="566"/>
      <c r="D145" s="576"/>
      <c r="E145" s="576"/>
      <c r="F145" s="576"/>
      <c r="G145" s="576"/>
      <c r="H145" s="576"/>
      <c r="I145" s="576"/>
      <c r="J145" s="576"/>
      <c r="K145" s="576"/>
      <c r="L145" s="576"/>
      <c r="M145" s="576"/>
      <c r="N145" s="576"/>
      <c r="O145" s="576"/>
      <c r="P145" s="576"/>
      <c r="Q145" s="576"/>
      <c r="R145" s="576"/>
      <c r="S145" s="576"/>
      <c r="T145" s="576"/>
      <c r="U145" s="576"/>
    </row>
    <row r="146" spans="1:21" ht="18.75" customHeight="1">
      <c r="A146" s="566"/>
      <c r="B146" s="566"/>
      <c r="C146" s="566"/>
      <c r="D146" s="576"/>
      <c r="E146" s="576"/>
      <c r="F146" s="576"/>
      <c r="G146" s="576"/>
      <c r="H146" s="576"/>
      <c r="I146" s="576"/>
      <c r="J146" s="576"/>
      <c r="K146" s="576"/>
      <c r="L146" s="576"/>
      <c r="M146" s="576"/>
      <c r="N146" s="576"/>
      <c r="O146" s="576"/>
      <c r="P146" s="576"/>
      <c r="Q146" s="576"/>
      <c r="R146" s="576"/>
      <c r="S146" s="576"/>
      <c r="T146" s="576"/>
      <c r="U146" s="576"/>
    </row>
    <row r="147" spans="1:21" ht="18.75" customHeight="1">
      <c r="A147" s="789"/>
      <c r="B147" s="789"/>
      <c r="C147" s="789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566"/>
      <c r="U147" s="260"/>
    </row>
    <row r="148" spans="1:21" ht="18.75" customHeight="1">
      <c r="A148" s="789"/>
      <c r="B148" s="789"/>
      <c r="C148" s="789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</row>
    <row r="149" spans="1:21" ht="18.75" customHeight="1">
      <c r="A149" s="789"/>
      <c r="B149" s="789"/>
      <c r="C149" s="789"/>
      <c r="D149" s="566"/>
      <c r="E149" s="566"/>
      <c r="F149" s="566"/>
      <c r="G149" s="566"/>
      <c r="H149" s="566"/>
      <c r="I149" s="566"/>
      <c r="J149" s="566"/>
      <c r="K149" s="566"/>
      <c r="L149" s="566"/>
      <c r="M149" s="566"/>
      <c r="N149" s="566"/>
      <c r="O149" s="566"/>
      <c r="P149" s="566"/>
      <c r="Q149" s="566"/>
      <c r="R149" s="566"/>
      <c r="S149" s="566"/>
      <c r="T149" s="566"/>
      <c r="U149" s="566"/>
    </row>
    <row r="150" spans="1:21" ht="18.75" customHeight="1">
      <c r="A150" s="539"/>
      <c r="B150" s="539"/>
      <c r="C150" s="539"/>
      <c r="D150" s="539"/>
      <c r="E150" s="539"/>
      <c r="F150" s="539"/>
      <c r="G150" s="539"/>
      <c r="H150" s="539"/>
      <c r="I150" s="539"/>
      <c r="J150" s="539"/>
      <c r="K150" s="539"/>
      <c r="L150" s="539"/>
      <c r="M150" s="539"/>
      <c r="N150" s="539"/>
      <c r="O150" s="539"/>
      <c r="P150" s="539"/>
      <c r="Q150" s="539"/>
      <c r="R150" s="539"/>
      <c r="S150" s="539"/>
      <c r="T150" s="539"/>
      <c r="U150" s="539"/>
    </row>
    <row r="151" spans="1:21" ht="18.75" customHeight="1">
      <c r="A151" s="539"/>
      <c r="B151" s="539"/>
      <c r="C151" s="539"/>
      <c r="D151" s="539"/>
      <c r="E151" s="539"/>
      <c r="F151" s="539"/>
      <c r="G151" s="539"/>
      <c r="H151" s="539"/>
      <c r="I151" s="539"/>
      <c r="J151" s="539"/>
      <c r="K151" s="539"/>
      <c r="L151" s="539"/>
      <c r="M151" s="539"/>
      <c r="N151" s="539"/>
      <c r="O151" s="539"/>
      <c r="P151" s="539"/>
      <c r="Q151" s="539"/>
      <c r="R151" s="539"/>
      <c r="S151" s="539"/>
      <c r="T151" s="539"/>
      <c r="U151" s="539"/>
    </row>
    <row r="152" spans="1:21" ht="18.75" customHeight="1">
      <c r="A152" s="539"/>
      <c r="B152" s="539"/>
      <c r="C152" s="539"/>
      <c r="D152" s="539"/>
      <c r="E152" s="539"/>
      <c r="F152" s="539"/>
      <c r="G152" s="539"/>
      <c r="H152" s="539"/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</row>
    <row r="153" spans="1:21" ht="18.75" customHeight="1">
      <c r="A153" s="539"/>
      <c r="B153" s="539"/>
      <c r="C153" s="539"/>
      <c r="D153" s="539"/>
      <c r="E153" s="539"/>
      <c r="F153" s="539"/>
      <c r="G153" s="539"/>
      <c r="H153" s="539"/>
      <c r="I153" s="539"/>
      <c r="J153" s="539"/>
      <c r="K153" s="539"/>
      <c r="L153" s="539"/>
      <c r="M153" s="539"/>
      <c r="N153" s="539"/>
      <c r="O153" s="539"/>
      <c r="P153" s="539"/>
      <c r="Q153" s="539"/>
      <c r="R153" s="539"/>
      <c r="S153" s="539"/>
      <c r="T153" s="539"/>
      <c r="U153" s="539"/>
    </row>
    <row r="154" spans="1:21" ht="18.75" customHeight="1">
      <c r="A154" s="539"/>
      <c r="B154" s="539"/>
      <c r="C154" s="539"/>
      <c r="D154" s="539"/>
      <c r="E154" s="539"/>
      <c r="F154" s="539"/>
      <c r="G154" s="539"/>
      <c r="H154" s="539"/>
      <c r="I154" s="539"/>
      <c r="J154" s="539"/>
      <c r="K154" s="539"/>
      <c r="L154" s="539"/>
      <c r="M154" s="539"/>
      <c r="N154" s="539"/>
      <c r="O154" s="539"/>
      <c r="P154" s="539"/>
      <c r="Q154" s="539"/>
      <c r="R154" s="539"/>
      <c r="S154" s="539"/>
      <c r="T154" s="539"/>
      <c r="U154" s="539"/>
    </row>
    <row r="155" spans="1:21" ht="18.75" customHeight="1">
      <c r="A155" s="539"/>
      <c r="B155" s="539"/>
      <c r="C155" s="539"/>
      <c r="D155" s="539"/>
      <c r="E155" s="539"/>
      <c r="F155" s="539"/>
      <c r="G155" s="539"/>
      <c r="H155" s="539"/>
      <c r="I155" s="539"/>
      <c r="J155" s="539"/>
      <c r="K155" s="539"/>
      <c r="L155" s="539"/>
      <c r="M155" s="539"/>
      <c r="N155" s="539"/>
      <c r="O155" s="539"/>
      <c r="P155" s="539"/>
      <c r="Q155" s="539"/>
      <c r="R155" s="539"/>
      <c r="S155" s="539"/>
      <c r="T155" s="539"/>
      <c r="U155" s="539"/>
    </row>
    <row r="156" spans="1:21" ht="18.75" customHeight="1">
      <c r="A156" s="539"/>
      <c r="B156" s="539"/>
      <c r="C156" s="539"/>
      <c r="D156" s="539"/>
      <c r="E156" s="539"/>
      <c r="F156" s="539"/>
      <c r="G156" s="539"/>
      <c r="H156" s="539"/>
      <c r="I156" s="539"/>
      <c r="J156" s="539"/>
      <c r="K156" s="539"/>
      <c r="L156" s="539"/>
      <c r="M156" s="539"/>
      <c r="N156" s="539"/>
      <c r="O156" s="539"/>
      <c r="P156" s="539"/>
      <c r="Q156" s="539"/>
      <c r="R156" s="539"/>
      <c r="S156" s="539"/>
      <c r="T156" s="539"/>
      <c r="U156" s="539"/>
    </row>
    <row r="157" spans="1:21" ht="12.75">
      <c r="A157" s="539"/>
      <c r="B157" s="539"/>
      <c r="C157" s="539"/>
      <c r="D157" s="539"/>
      <c r="E157" s="539"/>
      <c r="F157" s="539"/>
      <c r="G157" s="539"/>
      <c r="H157" s="539"/>
      <c r="I157" s="539"/>
      <c r="J157" s="539"/>
      <c r="K157" s="539"/>
      <c r="L157" s="539"/>
      <c r="M157" s="539"/>
      <c r="N157" s="539"/>
      <c r="O157" s="539"/>
      <c r="P157" s="539"/>
      <c r="Q157" s="539"/>
      <c r="R157" s="539"/>
      <c r="S157" s="539"/>
      <c r="T157" s="539"/>
      <c r="U157" s="539"/>
    </row>
    <row r="158" spans="1:21" ht="12.75">
      <c r="A158" s="539"/>
      <c r="B158" s="539"/>
      <c r="C158" s="539"/>
      <c r="D158" s="539"/>
      <c r="E158" s="539"/>
      <c r="F158" s="539"/>
      <c r="G158" s="539"/>
      <c r="H158" s="539"/>
      <c r="I158" s="539"/>
      <c r="J158" s="539"/>
      <c r="K158" s="539"/>
      <c r="L158" s="539"/>
      <c r="M158" s="539"/>
      <c r="N158" s="539"/>
      <c r="O158" s="539"/>
      <c r="P158" s="539"/>
      <c r="Q158" s="539"/>
      <c r="R158" s="539"/>
      <c r="S158" s="539"/>
      <c r="T158" s="539"/>
      <c r="U158" s="539"/>
    </row>
    <row r="159" spans="1:21" ht="12.75">
      <c r="A159" s="539"/>
      <c r="B159" s="539"/>
      <c r="C159" s="539"/>
      <c r="D159" s="539"/>
      <c r="E159" s="539"/>
      <c r="F159" s="539"/>
      <c r="G159" s="539"/>
      <c r="H159" s="539"/>
      <c r="I159" s="539"/>
      <c r="J159" s="539"/>
      <c r="K159" s="539"/>
      <c r="L159" s="539"/>
      <c r="M159" s="539"/>
      <c r="N159" s="539"/>
      <c r="O159" s="539"/>
      <c r="P159" s="539"/>
      <c r="Q159" s="539"/>
      <c r="R159" s="539"/>
      <c r="S159" s="539"/>
      <c r="T159" s="539"/>
      <c r="U159" s="539"/>
    </row>
    <row r="160" spans="1:21" ht="12.75">
      <c r="A160" s="539"/>
      <c r="B160" s="539"/>
      <c r="C160" s="539"/>
      <c r="D160" s="539"/>
      <c r="E160" s="539"/>
      <c r="F160" s="539"/>
      <c r="G160" s="539"/>
      <c r="H160" s="539"/>
      <c r="I160" s="539"/>
      <c r="J160" s="539"/>
      <c r="K160" s="539"/>
      <c r="L160" s="539"/>
      <c r="M160" s="539"/>
      <c r="N160" s="539"/>
      <c r="O160" s="539"/>
      <c r="P160" s="539"/>
      <c r="Q160" s="539"/>
      <c r="R160" s="539"/>
      <c r="S160" s="539"/>
      <c r="T160" s="539"/>
      <c r="U160" s="539"/>
    </row>
    <row r="161" spans="1:21" ht="12.75">
      <c r="A161" s="539"/>
      <c r="B161" s="539"/>
      <c r="C161" s="539"/>
      <c r="D161" s="539"/>
      <c r="E161" s="539"/>
      <c r="F161" s="539"/>
      <c r="G161" s="539"/>
      <c r="H161" s="539"/>
      <c r="I161" s="539"/>
      <c r="J161" s="539"/>
      <c r="K161" s="539"/>
      <c r="L161" s="539"/>
      <c r="M161" s="539"/>
      <c r="N161" s="539"/>
      <c r="O161" s="539"/>
      <c r="P161" s="539"/>
      <c r="Q161" s="539"/>
      <c r="R161" s="539"/>
      <c r="S161" s="539"/>
      <c r="T161" s="539"/>
      <c r="U161" s="539"/>
    </row>
    <row r="162" spans="1:21" ht="12.75">
      <c r="A162" s="539"/>
      <c r="B162" s="539"/>
      <c r="C162" s="539"/>
      <c r="D162" s="539"/>
      <c r="E162" s="539"/>
      <c r="F162" s="539"/>
      <c r="G162" s="539"/>
      <c r="H162" s="539"/>
      <c r="I162" s="539"/>
      <c r="J162" s="539"/>
      <c r="K162" s="539"/>
      <c r="L162" s="539"/>
      <c r="M162" s="539"/>
      <c r="N162" s="539"/>
      <c r="O162" s="539"/>
      <c r="P162" s="539"/>
      <c r="Q162" s="539"/>
      <c r="R162" s="539"/>
      <c r="S162" s="539"/>
      <c r="T162" s="539"/>
      <c r="U162" s="539"/>
    </row>
    <row r="163" spans="1:21" ht="12.75">
      <c r="A163" s="539"/>
      <c r="B163" s="539"/>
      <c r="C163" s="539"/>
      <c r="D163" s="539"/>
      <c r="E163" s="539"/>
      <c r="F163" s="539"/>
      <c r="G163" s="539"/>
      <c r="H163" s="539"/>
      <c r="I163" s="539"/>
      <c r="J163" s="539"/>
      <c r="K163" s="539"/>
      <c r="L163" s="539"/>
      <c r="M163" s="539"/>
      <c r="N163" s="539"/>
      <c r="O163" s="539"/>
      <c r="P163" s="539"/>
      <c r="Q163" s="539"/>
      <c r="R163" s="539"/>
      <c r="S163" s="539"/>
      <c r="T163" s="539"/>
      <c r="U163" s="539"/>
    </row>
    <row r="164" spans="1:21" ht="12.75">
      <c r="A164" s="539"/>
      <c r="B164" s="539"/>
      <c r="C164" s="539"/>
      <c r="D164" s="539"/>
      <c r="E164" s="539"/>
      <c r="F164" s="539"/>
      <c r="G164" s="539"/>
      <c r="H164" s="539"/>
      <c r="I164" s="539"/>
      <c r="J164" s="539"/>
      <c r="K164" s="539"/>
      <c r="L164" s="539"/>
      <c r="M164" s="539"/>
      <c r="N164" s="539"/>
      <c r="O164" s="539"/>
      <c r="P164" s="539"/>
      <c r="Q164" s="539"/>
      <c r="R164" s="539"/>
      <c r="S164" s="539"/>
      <c r="T164" s="539"/>
      <c r="U164" s="539"/>
    </row>
    <row r="165" spans="1:21" ht="12.75">
      <c r="A165" s="539"/>
      <c r="B165" s="539"/>
      <c r="C165" s="539"/>
      <c r="D165" s="539"/>
      <c r="E165" s="539"/>
      <c r="F165" s="539"/>
      <c r="G165" s="539"/>
      <c r="H165" s="539"/>
      <c r="I165" s="539"/>
      <c r="J165" s="539"/>
      <c r="K165" s="539"/>
      <c r="L165" s="539"/>
      <c r="M165" s="539"/>
      <c r="N165" s="539"/>
      <c r="O165" s="539"/>
      <c r="P165" s="539"/>
      <c r="Q165" s="539"/>
      <c r="R165" s="539"/>
      <c r="S165" s="539"/>
      <c r="T165" s="539"/>
      <c r="U165" s="539"/>
    </row>
    <row r="166" spans="1:21" ht="12.75">
      <c r="A166" s="539"/>
      <c r="B166" s="539"/>
      <c r="C166" s="539"/>
      <c r="D166" s="539"/>
      <c r="E166" s="539"/>
      <c r="F166" s="539"/>
      <c r="G166" s="539"/>
      <c r="H166" s="539"/>
      <c r="I166" s="539"/>
      <c r="J166" s="539"/>
      <c r="K166" s="539"/>
      <c r="L166" s="539"/>
      <c r="M166" s="539"/>
      <c r="N166" s="539"/>
      <c r="O166" s="539"/>
      <c r="P166" s="539"/>
      <c r="Q166" s="539"/>
      <c r="R166" s="539"/>
      <c r="S166" s="539"/>
      <c r="T166" s="539"/>
      <c r="U166" s="539"/>
    </row>
    <row r="167" spans="1:21" ht="12.75">
      <c r="A167" s="539"/>
      <c r="B167" s="539"/>
      <c r="C167" s="539"/>
      <c r="D167" s="539"/>
      <c r="E167" s="539"/>
      <c r="F167" s="539"/>
      <c r="G167" s="539"/>
      <c r="H167" s="539"/>
      <c r="I167" s="539"/>
      <c r="J167" s="539"/>
      <c r="K167" s="539"/>
      <c r="L167" s="539"/>
      <c r="M167" s="539"/>
      <c r="N167" s="539"/>
      <c r="O167" s="539"/>
      <c r="P167" s="539"/>
      <c r="Q167" s="539"/>
      <c r="R167" s="539"/>
      <c r="S167" s="539"/>
      <c r="T167" s="539"/>
      <c r="U167" s="539"/>
    </row>
    <row r="168" spans="1:21" ht="12.75">
      <c r="A168" s="539"/>
      <c r="B168" s="539"/>
      <c r="C168" s="539"/>
      <c r="D168" s="539"/>
      <c r="E168" s="539"/>
      <c r="F168" s="539"/>
      <c r="G168" s="539"/>
      <c r="H168" s="539"/>
      <c r="I168" s="539"/>
      <c r="J168" s="539"/>
      <c r="K168" s="539"/>
      <c r="L168" s="539"/>
      <c r="M168" s="539"/>
      <c r="N168" s="539"/>
      <c r="O168" s="539"/>
      <c r="P168" s="539"/>
      <c r="Q168" s="539"/>
      <c r="R168" s="539"/>
      <c r="S168" s="539"/>
      <c r="T168" s="539"/>
      <c r="U168" s="539"/>
    </row>
    <row r="169" spans="1:21" ht="12.75">
      <c r="A169" s="539"/>
      <c r="B169" s="539"/>
      <c r="C169" s="539"/>
      <c r="D169" s="539"/>
      <c r="E169" s="539"/>
      <c r="F169" s="539"/>
      <c r="G169" s="539"/>
      <c r="H169" s="539"/>
      <c r="I169" s="539"/>
      <c r="J169" s="539"/>
      <c r="K169" s="539"/>
      <c r="L169" s="539"/>
      <c r="M169" s="539"/>
      <c r="N169" s="539"/>
      <c r="O169" s="539"/>
      <c r="P169" s="539"/>
      <c r="Q169" s="539"/>
      <c r="R169" s="539"/>
      <c r="S169" s="539"/>
      <c r="T169" s="539"/>
      <c r="U169" s="539"/>
    </row>
    <row r="170" spans="1:21" ht="12.75">
      <c r="A170" s="539"/>
      <c r="B170" s="539"/>
      <c r="C170" s="539"/>
      <c r="D170" s="539"/>
      <c r="E170" s="539"/>
      <c r="F170" s="539"/>
      <c r="G170" s="539"/>
      <c r="H170" s="539"/>
      <c r="I170" s="539"/>
      <c r="J170" s="539"/>
      <c r="K170" s="539"/>
      <c r="L170" s="539"/>
      <c r="M170" s="539"/>
      <c r="N170" s="539"/>
      <c r="O170" s="539"/>
      <c r="P170" s="539"/>
      <c r="Q170" s="539"/>
      <c r="R170" s="539"/>
      <c r="S170" s="539"/>
      <c r="T170" s="539"/>
      <c r="U170" s="539"/>
    </row>
    <row r="171" spans="1:21" ht="12.75">
      <c r="A171" s="539"/>
      <c r="B171" s="539"/>
      <c r="C171" s="539"/>
      <c r="D171" s="539"/>
      <c r="E171" s="539"/>
      <c r="F171" s="539"/>
      <c r="G171" s="539"/>
      <c r="H171" s="539"/>
      <c r="I171" s="539"/>
      <c r="J171" s="539"/>
      <c r="K171" s="539"/>
      <c r="L171" s="539"/>
      <c r="M171" s="539"/>
      <c r="N171" s="539"/>
      <c r="O171" s="539"/>
      <c r="P171" s="539"/>
      <c r="Q171" s="539"/>
      <c r="R171" s="539"/>
      <c r="S171" s="539"/>
      <c r="T171" s="539"/>
      <c r="U171" s="539"/>
    </row>
    <row r="172" spans="1:21" ht="12.75">
      <c r="A172" s="539"/>
      <c r="B172" s="539"/>
      <c r="C172" s="539"/>
      <c r="D172" s="539"/>
      <c r="E172" s="539"/>
      <c r="F172" s="539"/>
      <c r="G172" s="539"/>
      <c r="H172" s="539"/>
      <c r="I172" s="539"/>
      <c r="J172" s="539"/>
      <c r="K172" s="539"/>
      <c r="L172" s="539"/>
      <c r="M172" s="539"/>
      <c r="N172" s="539"/>
      <c r="O172" s="539"/>
      <c r="P172" s="539"/>
      <c r="Q172" s="539"/>
      <c r="R172" s="539"/>
      <c r="S172" s="539"/>
      <c r="T172" s="539"/>
      <c r="U172" s="539"/>
    </row>
    <row r="173" spans="1:21" ht="12.75">
      <c r="A173" s="539"/>
      <c r="B173" s="539"/>
      <c r="C173" s="539"/>
      <c r="D173" s="539"/>
      <c r="E173" s="539"/>
      <c r="F173" s="539"/>
      <c r="G173" s="539"/>
      <c r="H173" s="539"/>
      <c r="I173" s="539"/>
      <c r="J173" s="539"/>
      <c r="K173" s="539"/>
      <c r="L173" s="539"/>
      <c r="M173" s="539"/>
      <c r="N173" s="539"/>
      <c r="O173" s="539"/>
      <c r="P173" s="539"/>
      <c r="Q173" s="539"/>
      <c r="R173" s="539"/>
      <c r="S173" s="539"/>
      <c r="T173" s="539"/>
      <c r="U173" s="539"/>
    </row>
    <row r="174" spans="1:21" ht="12.75">
      <c r="A174" s="539"/>
      <c r="B174" s="539"/>
      <c r="C174" s="539"/>
      <c r="D174" s="539"/>
      <c r="E174" s="539"/>
      <c r="F174" s="539"/>
      <c r="G174" s="539"/>
      <c r="H174" s="539"/>
      <c r="I174" s="539"/>
      <c r="J174" s="539"/>
      <c r="K174" s="539"/>
      <c r="L174" s="539"/>
      <c r="M174" s="539"/>
      <c r="N174" s="539"/>
      <c r="O174" s="539"/>
      <c r="P174" s="539"/>
      <c r="Q174" s="539"/>
      <c r="R174" s="539"/>
      <c r="S174" s="539"/>
      <c r="T174" s="539"/>
      <c r="U174" s="539"/>
    </row>
    <row r="175" spans="1:21" ht="12.75">
      <c r="A175" s="539"/>
      <c r="B175" s="539"/>
      <c r="C175" s="539"/>
      <c r="D175" s="539"/>
      <c r="E175" s="539"/>
      <c r="F175" s="539"/>
      <c r="G175" s="539"/>
      <c r="H175" s="539"/>
      <c r="I175" s="539"/>
      <c r="J175" s="539"/>
      <c r="K175" s="539"/>
      <c r="L175" s="539"/>
      <c r="M175" s="539"/>
      <c r="N175" s="539"/>
      <c r="O175" s="539"/>
      <c r="P175" s="539"/>
      <c r="Q175" s="539"/>
      <c r="R175" s="539"/>
      <c r="S175" s="539"/>
      <c r="T175" s="539"/>
      <c r="U175" s="539"/>
    </row>
    <row r="176" spans="1:21" ht="12.75">
      <c r="A176" s="539"/>
      <c r="B176" s="539"/>
      <c r="C176" s="539"/>
      <c r="D176" s="539"/>
      <c r="E176" s="539"/>
      <c r="F176" s="539"/>
      <c r="G176" s="539"/>
      <c r="H176" s="539"/>
      <c r="I176" s="539"/>
      <c r="J176" s="539"/>
      <c r="K176" s="539"/>
      <c r="L176" s="539"/>
      <c r="M176" s="539"/>
      <c r="N176" s="539"/>
      <c r="O176" s="539"/>
      <c r="P176" s="539"/>
      <c r="Q176" s="539"/>
      <c r="R176" s="539"/>
      <c r="S176" s="539"/>
      <c r="T176" s="539"/>
      <c r="U176" s="539"/>
    </row>
    <row r="177" spans="1:21" ht="12.75">
      <c r="A177" s="539"/>
      <c r="B177" s="539"/>
      <c r="C177" s="539"/>
      <c r="D177" s="539"/>
      <c r="E177" s="539"/>
      <c r="F177" s="539"/>
      <c r="G177" s="539"/>
      <c r="H177" s="539"/>
      <c r="I177" s="539"/>
      <c r="J177" s="539"/>
      <c r="K177" s="539"/>
      <c r="L177" s="539"/>
      <c r="M177" s="539"/>
      <c r="N177" s="539"/>
      <c r="O177" s="539"/>
      <c r="P177" s="539"/>
      <c r="Q177" s="539"/>
      <c r="R177" s="539"/>
      <c r="S177" s="539"/>
      <c r="T177" s="539"/>
      <c r="U177" s="539"/>
    </row>
    <row r="178" spans="1:21" ht="12.75">
      <c r="A178" s="539"/>
      <c r="B178" s="539"/>
      <c r="C178" s="539"/>
      <c r="D178" s="539"/>
      <c r="E178" s="539"/>
      <c r="F178" s="539"/>
      <c r="G178" s="539"/>
      <c r="H178" s="539"/>
      <c r="I178" s="539"/>
      <c r="J178" s="539"/>
      <c r="K178" s="539"/>
      <c r="L178" s="539"/>
      <c r="M178" s="539"/>
      <c r="N178" s="539"/>
      <c r="O178" s="539"/>
      <c r="P178" s="539"/>
      <c r="Q178" s="539"/>
      <c r="R178" s="539"/>
      <c r="S178" s="539"/>
      <c r="T178" s="539"/>
      <c r="U178" s="539"/>
    </row>
    <row r="179" spans="1:21" ht="12.75">
      <c r="A179" s="539"/>
      <c r="B179" s="539"/>
      <c r="C179" s="539"/>
      <c r="D179" s="539"/>
      <c r="E179" s="539"/>
      <c r="F179" s="539"/>
      <c r="G179" s="539"/>
      <c r="H179" s="539"/>
      <c r="I179" s="539"/>
      <c r="J179" s="539"/>
      <c r="K179" s="539"/>
      <c r="L179" s="539"/>
      <c r="M179" s="539"/>
      <c r="N179" s="539"/>
      <c r="O179" s="539"/>
      <c r="P179" s="539"/>
      <c r="Q179" s="539"/>
      <c r="R179" s="539"/>
      <c r="S179" s="539"/>
      <c r="T179" s="539"/>
      <c r="U179" s="539"/>
    </row>
    <row r="180" spans="1:21" ht="12.75">
      <c r="A180" s="539"/>
      <c r="B180" s="539"/>
      <c r="C180" s="539"/>
      <c r="D180" s="539"/>
      <c r="E180" s="539"/>
      <c r="F180" s="539"/>
      <c r="G180" s="539"/>
      <c r="H180" s="539"/>
      <c r="I180" s="539"/>
      <c r="J180" s="539"/>
      <c r="K180" s="539"/>
      <c r="L180" s="539"/>
      <c r="M180" s="539"/>
      <c r="N180" s="539"/>
      <c r="O180" s="539"/>
      <c r="P180" s="539"/>
      <c r="Q180" s="539"/>
      <c r="R180" s="539"/>
      <c r="S180" s="539"/>
      <c r="T180" s="539"/>
      <c r="U180" s="539"/>
    </row>
    <row r="181" spans="1:21" ht="12.75">
      <c r="A181" s="539"/>
      <c r="B181" s="539"/>
      <c r="C181" s="539"/>
      <c r="D181" s="539"/>
      <c r="E181" s="539"/>
      <c r="F181" s="539"/>
      <c r="G181" s="539"/>
      <c r="H181" s="539"/>
      <c r="I181" s="539"/>
      <c r="J181" s="539"/>
      <c r="K181" s="539"/>
      <c r="L181" s="539"/>
      <c r="M181" s="539"/>
      <c r="N181" s="539"/>
      <c r="O181" s="539"/>
      <c r="P181" s="539"/>
      <c r="Q181" s="539"/>
      <c r="R181" s="539"/>
      <c r="S181" s="539"/>
      <c r="T181" s="539"/>
      <c r="U181" s="539"/>
    </row>
    <row r="182" spans="1:21" ht="12.75">
      <c r="A182" s="539"/>
      <c r="B182" s="539"/>
      <c r="C182" s="539"/>
      <c r="D182" s="539"/>
      <c r="E182" s="539"/>
      <c r="F182" s="539"/>
      <c r="G182" s="539"/>
      <c r="H182" s="539"/>
      <c r="I182" s="539"/>
      <c r="J182" s="539"/>
      <c r="K182" s="539"/>
      <c r="L182" s="539"/>
      <c r="M182" s="539"/>
      <c r="N182" s="539"/>
      <c r="O182" s="539"/>
      <c r="P182" s="539"/>
      <c r="Q182" s="539"/>
      <c r="R182" s="539"/>
      <c r="S182" s="539"/>
      <c r="T182" s="539"/>
      <c r="U182" s="539"/>
    </row>
    <row r="183" spans="1:21" ht="12.75">
      <c r="A183" s="539"/>
      <c r="B183" s="539"/>
      <c r="C183" s="539"/>
      <c r="D183" s="539"/>
      <c r="E183" s="539"/>
      <c r="F183" s="539"/>
      <c r="G183" s="539"/>
      <c r="H183" s="539"/>
      <c r="I183" s="539"/>
      <c r="J183" s="539"/>
      <c r="K183" s="539"/>
      <c r="L183" s="539"/>
      <c r="M183" s="539"/>
      <c r="N183" s="539"/>
      <c r="O183" s="539"/>
      <c r="P183" s="539"/>
      <c r="Q183" s="539"/>
      <c r="R183" s="539"/>
      <c r="S183" s="539"/>
      <c r="T183" s="539"/>
      <c r="U183" s="539"/>
    </row>
    <row r="184" spans="1:21" ht="12.75">
      <c r="A184" s="539"/>
      <c r="B184" s="539"/>
      <c r="C184" s="539"/>
      <c r="D184" s="539"/>
      <c r="E184" s="539"/>
      <c r="F184" s="539"/>
      <c r="G184" s="539"/>
      <c r="H184" s="539"/>
      <c r="I184" s="539"/>
      <c r="J184" s="539"/>
      <c r="K184" s="539"/>
      <c r="L184" s="539"/>
      <c r="M184" s="539"/>
      <c r="N184" s="539"/>
      <c r="O184" s="539"/>
      <c r="P184" s="539"/>
      <c r="Q184" s="539"/>
      <c r="R184" s="539"/>
      <c r="S184" s="539"/>
      <c r="T184" s="539"/>
      <c r="U184" s="539"/>
    </row>
    <row r="185" spans="1:21" ht="12.75">
      <c r="A185" s="539"/>
      <c r="B185" s="539"/>
      <c r="C185" s="539"/>
      <c r="D185" s="539"/>
      <c r="E185" s="539"/>
      <c r="F185" s="539"/>
      <c r="G185" s="539"/>
      <c r="H185" s="539"/>
      <c r="I185" s="539"/>
      <c r="J185" s="539"/>
      <c r="K185" s="539"/>
      <c r="L185" s="539"/>
      <c r="M185" s="539"/>
      <c r="N185" s="539"/>
      <c r="O185" s="539"/>
      <c r="P185" s="539"/>
      <c r="Q185" s="539"/>
      <c r="R185" s="539"/>
      <c r="S185" s="539"/>
      <c r="T185" s="539"/>
      <c r="U185" s="539"/>
    </row>
    <row r="186" spans="1:21" ht="12.75">
      <c r="A186" s="539"/>
      <c r="B186" s="539"/>
      <c r="C186" s="539"/>
      <c r="D186" s="539"/>
      <c r="E186" s="539"/>
      <c r="F186" s="539"/>
      <c r="G186" s="539"/>
      <c r="H186" s="539"/>
      <c r="I186" s="539"/>
      <c r="J186" s="539"/>
      <c r="K186" s="539"/>
      <c r="L186" s="539"/>
      <c r="M186" s="539"/>
      <c r="N186" s="539"/>
      <c r="O186" s="539"/>
      <c r="P186" s="539"/>
      <c r="Q186" s="539"/>
      <c r="R186" s="539"/>
      <c r="S186" s="539"/>
      <c r="T186" s="539"/>
      <c r="U186" s="539"/>
    </row>
    <row r="187" spans="1:21" ht="12.75">
      <c r="A187" s="539"/>
      <c r="B187" s="539"/>
      <c r="C187" s="539"/>
      <c r="D187" s="539"/>
      <c r="E187" s="539"/>
      <c r="F187" s="539"/>
      <c r="G187" s="539"/>
      <c r="H187" s="539"/>
      <c r="I187" s="539"/>
      <c r="J187" s="539"/>
      <c r="K187" s="539"/>
      <c r="L187" s="539"/>
      <c r="M187" s="539"/>
      <c r="N187" s="539"/>
      <c r="O187" s="539"/>
      <c r="P187" s="539"/>
      <c r="Q187" s="539"/>
      <c r="R187" s="539"/>
      <c r="S187" s="539"/>
      <c r="T187" s="539"/>
      <c r="U187" s="539"/>
    </row>
    <row r="188" spans="1:21" ht="12.75">
      <c r="A188" s="539"/>
      <c r="B188" s="539"/>
      <c r="C188" s="539"/>
      <c r="D188" s="539"/>
      <c r="E188" s="539"/>
      <c r="F188" s="539"/>
      <c r="G188" s="539"/>
      <c r="H188" s="539"/>
      <c r="I188" s="539"/>
      <c r="J188" s="539"/>
      <c r="K188" s="539"/>
      <c r="L188" s="539"/>
      <c r="M188" s="539"/>
      <c r="N188" s="539"/>
      <c r="O188" s="539"/>
      <c r="P188" s="539"/>
      <c r="Q188" s="539"/>
      <c r="R188" s="539"/>
      <c r="S188" s="539"/>
      <c r="T188" s="539"/>
      <c r="U188" s="539"/>
    </row>
    <row r="189" spans="1:21" ht="12.75">
      <c r="A189" s="539"/>
      <c r="B189" s="539"/>
      <c r="C189" s="539"/>
      <c r="D189" s="539"/>
      <c r="E189" s="539"/>
      <c r="F189" s="539"/>
      <c r="G189" s="539"/>
      <c r="H189" s="539"/>
      <c r="I189" s="539"/>
      <c r="J189" s="539"/>
      <c r="K189" s="539"/>
      <c r="L189" s="539"/>
      <c r="M189" s="539"/>
      <c r="N189" s="539"/>
      <c r="O189" s="539"/>
      <c r="P189" s="539"/>
      <c r="Q189" s="539"/>
      <c r="R189" s="539"/>
      <c r="S189" s="539"/>
      <c r="T189" s="539"/>
      <c r="U189" s="539"/>
    </row>
    <row r="190" spans="1:21" ht="12.75">
      <c r="A190" s="539"/>
      <c r="B190" s="539"/>
      <c r="C190" s="539"/>
      <c r="D190" s="539"/>
      <c r="E190" s="539"/>
      <c r="F190" s="539"/>
      <c r="G190" s="539"/>
      <c r="H190" s="539"/>
      <c r="I190" s="539"/>
      <c r="J190" s="539"/>
      <c r="K190" s="539"/>
      <c r="L190" s="539"/>
      <c r="M190" s="539"/>
      <c r="N190" s="539"/>
      <c r="O190" s="539"/>
      <c r="P190" s="539"/>
      <c r="Q190" s="539"/>
      <c r="R190" s="539"/>
      <c r="S190" s="539"/>
      <c r="T190" s="539"/>
      <c r="U190" s="539"/>
    </row>
    <row r="191" spans="1:21" ht="12.75">
      <c r="A191" s="539"/>
      <c r="B191" s="539"/>
      <c r="C191" s="539"/>
      <c r="D191" s="539"/>
      <c r="E191" s="539"/>
      <c r="F191" s="539"/>
      <c r="G191" s="539"/>
      <c r="H191" s="539"/>
      <c r="I191" s="539"/>
      <c r="J191" s="539"/>
      <c r="K191" s="539"/>
      <c r="L191" s="539"/>
      <c r="M191" s="539"/>
      <c r="N191" s="539"/>
      <c r="O191" s="539"/>
      <c r="P191" s="539"/>
      <c r="Q191" s="539"/>
      <c r="R191" s="539"/>
      <c r="S191" s="539"/>
      <c r="T191" s="539"/>
      <c r="U191" s="539"/>
    </row>
    <row r="192" spans="1:21" ht="12.75">
      <c r="A192" s="539"/>
      <c r="B192" s="539"/>
      <c r="C192" s="539"/>
      <c r="D192" s="539"/>
      <c r="E192" s="539"/>
      <c r="F192" s="539"/>
      <c r="G192" s="539"/>
      <c r="H192" s="539"/>
      <c r="I192" s="539"/>
      <c r="J192" s="539"/>
      <c r="K192" s="539"/>
      <c r="L192" s="539"/>
      <c r="M192" s="539"/>
      <c r="N192" s="539"/>
      <c r="O192" s="539"/>
      <c r="P192" s="539"/>
      <c r="Q192" s="539"/>
      <c r="R192" s="539"/>
      <c r="S192" s="539"/>
      <c r="T192" s="539"/>
      <c r="U192" s="539"/>
    </row>
    <row r="193" spans="1:21" ht="12.75">
      <c r="A193" s="539"/>
      <c r="B193" s="539"/>
      <c r="C193" s="539"/>
      <c r="D193" s="539"/>
      <c r="E193" s="539"/>
      <c r="F193" s="539"/>
      <c r="G193" s="539"/>
      <c r="H193" s="539"/>
      <c r="I193" s="539"/>
      <c r="J193" s="539"/>
      <c r="K193" s="539"/>
      <c r="L193" s="539"/>
      <c r="M193" s="539"/>
      <c r="N193" s="539"/>
      <c r="O193" s="539"/>
      <c r="P193" s="539"/>
      <c r="Q193" s="539"/>
      <c r="R193" s="539"/>
      <c r="S193" s="539"/>
      <c r="T193" s="539"/>
      <c r="U193" s="539"/>
    </row>
    <row r="194" spans="1:21" ht="12.75">
      <c r="A194" s="539"/>
      <c r="B194" s="539"/>
      <c r="C194" s="539"/>
      <c r="D194" s="539"/>
      <c r="E194" s="539"/>
      <c r="F194" s="539"/>
      <c r="G194" s="539"/>
      <c r="H194" s="539"/>
      <c r="I194" s="539"/>
      <c r="J194" s="539"/>
      <c r="K194" s="539"/>
      <c r="L194" s="539"/>
      <c r="M194" s="539"/>
      <c r="N194" s="539"/>
      <c r="O194" s="539"/>
      <c r="P194" s="539"/>
      <c r="Q194" s="539"/>
      <c r="R194" s="539"/>
      <c r="S194" s="539"/>
      <c r="T194" s="539"/>
      <c r="U194" s="539"/>
    </row>
    <row r="195" spans="1:21" ht="12.75">
      <c r="A195" s="539"/>
      <c r="B195" s="539"/>
      <c r="C195" s="539"/>
      <c r="D195" s="539"/>
      <c r="E195" s="539"/>
      <c r="F195" s="539"/>
      <c r="G195" s="539"/>
      <c r="H195" s="539"/>
      <c r="I195" s="539"/>
      <c r="J195" s="539"/>
      <c r="K195" s="539"/>
      <c r="L195" s="539"/>
      <c r="M195" s="539"/>
      <c r="N195" s="539"/>
      <c r="O195" s="539"/>
      <c r="P195" s="539"/>
      <c r="Q195" s="539"/>
      <c r="R195" s="539"/>
      <c r="S195" s="539"/>
      <c r="T195" s="539"/>
      <c r="U195" s="539"/>
    </row>
    <row r="196" spans="1:21" ht="12.75">
      <c r="A196" s="539"/>
      <c r="B196" s="539"/>
      <c r="C196" s="539"/>
      <c r="D196" s="539"/>
      <c r="E196" s="539"/>
      <c r="F196" s="539"/>
      <c r="G196" s="539"/>
      <c r="H196" s="539"/>
      <c r="I196" s="539"/>
      <c r="J196" s="539"/>
      <c r="K196" s="539"/>
      <c r="L196" s="539"/>
      <c r="M196" s="539"/>
      <c r="N196" s="539"/>
      <c r="O196" s="539"/>
      <c r="P196" s="539"/>
      <c r="Q196" s="539"/>
      <c r="R196" s="539"/>
      <c r="S196" s="539"/>
      <c r="T196" s="539"/>
      <c r="U196" s="539"/>
    </row>
    <row r="197" spans="1:21" ht="12.75">
      <c r="A197" s="539"/>
      <c r="B197" s="539"/>
      <c r="C197" s="539"/>
      <c r="D197" s="539"/>
      <c r="E197" s="539"/>
      <c r="F197" s="539"/>
      <c r="G197" s="539"/>
      <c r="H197" s="539"/>
      <c r="I197" s="539"/>
      <c r="J197" s="539"/>
      <c r="K197" s="539"/>
      <c r="L197" s="539"/>
      <c r="M197" s="539"/>
      <c r="N197" s="539"/>
      <c r="O197" s="539"/>
      <c r="P197" s="539"/>
      <c r="Q197" s="539"/>
      <c r="R197" s="539"/>
      <c r="S197" s="539"/>
      <c r="T197" s="539"/>
      <c r="U197" s="539"/>
    </row>
    <row r="198" spans="1:21" ht="12.75">
      <c r="A198" s="539"/>
      <c r="B198" s="539"/>
      <c r="C198" s="539"/>
      <c r="D198" s="539"/>
      <c r="E198" s="539"/>
      <c r="F198" s="539"/>
      <c r="G198" s="539"/>
      <c r="H198" s="539"/>
      <c r="I198" s="539"/>
      <c r="J198" s="539"/>
      <c r="K198" s="539"/>
      <c r="L198" s="539"/>
      <c r="M198" s="539"/>
      <c r="N198" s="539"/>
      <c r="O198" s="539"/>
      <c r="P198" s="539"/>
      <c r="Q198" s="539"/>
      <c r="R198" s="539"/>
      <c r="S198" s="539"/>
      <c r="T198" s="539"/>
      <c r="U198" s="539"/>
    </row>
    <row r="199" spans="1:21" ht="12.75">
      <c r="A199" s="539"/>
      <c r="B199" s="539"/>
      <c r="C199" s="539"/>
      <c r="D199" s="539"/>
      <c r="E199" s="539"/>
      <c r="F199" s="539"/>
      <c r="G199" s="539"/>
      <c r="H199" s="539"/>
      <c r="I199" s="539"/>
      <c r="J199" s="539"/>
      <c r="K199" s="539"/>
      <c r="L199" s="539"/>
      <c r="M199" s="539"/>
      <c r="N199" s="539"/>
      <c r="O199" s="539"/>
      <c r="P199" s="539"/>
      <c r="Q199" s="539"/>
      <c r="R199" s="539"/>
      <c r="S199" s="539"/>
      <c r="T199" s="539"/>
      <c r="U199" s="539"/>
    </row>
    <row r="200" spans="1:21" ht="12.75">
      <c r="A200" s="539"/>
      <c r="B200" s="539"/>
      <c r="C200" s="539"/>
      <c r="D200" s="539"/>
      <c r="E200" s="539"/>
      <c r="F200" s="539"/>
      <c r="G200" s="539"/>
      <c r="H200" s="539"/>
      <c r="I200" s="539"/>
      <c r="J200" s="539"/>
      <c r="K200" s="539"/>
      <c r="L200" s="539"/>
      <c r="M200" s="539"/>
      <c r="N200" s="539"/>
      <c r="O200" s="539"/>
      <c r="P200" s="539"/>
      <c r="Q200" s="539"/>
      <c r="R200" s="539"/>
      <c r="S200" s="539"/>
      <c r="T200" s="539"/>
      <c r="U200" s="539"/>
    </row>
    <row r="201" spans="1:21" ht="12.75">
      <c r="A201" s="539"/>
      <c r="B201" s="539"/>
      <c r="C201" s="539"/>
      <c r="D201" s="539"/>
      <c r="E201" s="539"/>
      <c r="F201" s="539"/>
      <c r="G201" s="539"/>
      <c r="H201" s="539"/>
      <c r="I201" s="539"/>
      <c r="J201" s="539"/>
      <c r="K201" s="539"/>
      <c r="L201" s="539"/>
      <c r="M201" s="539"/>
      <c r="N201" s="539"/>
      <c r="O201" s="539"/>
      <c r="P201" s="539"/>
      <c r="Q201" s="539"/>
      <c r="R201" s="539"/>
      <c r="S201" s="539"/>
      <c r="T201" s="539"/>
      <c r="U201" s="539"/>
    </row>
    <row r="202" spans="1:21" ht="12.75">
      <c r="A202" s="539"/>
      <c r="B202" s="539"/>
      <c r="C202" s="539"/>
      <c r="D202" s="539"/>
      <c r="E202" s="539"/>
      <c r="F202" s="539"/>
      <c r="G202" s="539"/>
      <c r="H202" s="539"/>
      <c r="I202" s="539"/>
      <c r="J202" s="539"/>
      <c r="K202" s="539"/>
      <c r="L202" s="539"/>
      <c r="M202" s="539"/>
      <c r="N202" s="539"/>
      <c r="O202" s="539"/>
      <c r="P202" s="539"/>
      <c r="Q202" s="539"/>
      <c r="R202" s="539"/>
      <c r="S202" s="539"/>
      <c r="T202" s="539"/>
      <c r="U202" s="539"/>
    </row>
    <row r="203" spans="1:21" ht="12.75">
      <c r="A203" s="539"/>
      <c r="B203" s="539"/>
      <c r="C203" s="539"/>
      <c r="D203" s="539"/>
      <c r="E203" s="539"/>
      <c r="F203" s="539"/>
      <c r="G203" s="539"/>
      <c r="H203" s="539"/>
      <c r="I203" s="539"/>
      <c r="J203" s="539"/>
      <c r="K203" s="539"/>
      <c r="L203" s="539"/>
      <c r="M203" s="539"/>
      <c r="N203" s="539"/>
      <c r="O203" s="539"/>
      <c r="P203" s="539"/>
      <c r="Q203" s="539"/>
      <c r="R203" s="539"/>
      <c r="S203" s="539"/>
      <c r="T203" s="539"/>
      <c r="U203" s="539"/>
    </row>
    <row r="204" spans="1:21" ht="12.75">
      <c r="A204" s="539"/>
      <c r="B204" s="539"/>
      <c r="C204" s="539"/>
      <c r="D204" s="539"/>
      <c r="E204" s="539"/>
      <c r="F204" s="539"/>
      <c r="G204" s="539"/>
      <c r="H204" s="539"/>
      <c r="I204" s="539"/>
      <c r="J204" s="539"/>
      <c r="K204" s="539"/>
      <c r="L204" s="539"/>
      <c r="M204" s="539"/>
      <c r="N204" s="539"/>
      <c r="O204" s="539"/>
      <c r="P204" s="539"/>
      <c r="Q204" s="539"/>
      <c r="R204" s="539"/>
      <c r="S204" s="539"/>
      <c r="T204" s="539"/>
      <c r="U204" s="539"/>
    </row>
    <row r="205" spans="1:21" ht="12.75">
      <c r="A205" s="539"/>
      <c r="B205" s="539"/>
      <c r="C205" s="539"/>
      <c r="D205" s="539"/>
      <c r="E205" s="539"/>
      <c r="F205" s="539"/>
      <c r="G205" s="539"/>
      <c r="H205" s="539"/>
      <c r="I205" s="539"/>
      <c r="J205" s="539"/>
      <c r="K205" s="539"/>
      <c r="L205" s="539"/>
      <c r="M205" s="539"/>
      <c r="N205" s="539"/>
      <c r="O205" s="539"/>
      <c r="P205" s="539"/>
      <c r="Q205" s="539"/>
      <c r="R205" s="539"/>
      <c r="S205" s="539"/>
      <c r="T205" s="539"/>
      <c r="U205" s="539"/>
    </row>
    <row r="206" spans="1:21" ht="12.75">
      <c r="A206" s="539"/>
      <c r="B206" s="539"/>
      <c r="C206" s="539"/>
      <c r="D206" s="539"/>
      <c r="E206" s="539"/>
      <c r="F206" s="539"/>
      <c r="G206" s="539"/>
      <c r="H206" s="539"/>
      <c r="I206" s="539"/>
      <c r="J206" s="539"/>
      <c r="K206" s="539"/>
      <c r="L206" s="539"/>
      <c r="M206" s="539"/>
      <c r="N206" s="539"/>
      <c r="O206" s="539"/>
      <c r="P206" s="539"/>
      <c r="Q206" s="539"/>
      <c r="R206" s="539"/>
      <c r="S206" s="539"/>
      <c r="T206" s="539"/>
      <c r="U206" s="539"/>
    </row>
    <row r="207" spans="1:21" ht="12.75">
      <c r="A207" s="539"/>
      <c r="B207" s="539"/>
      <c r="C207" s="539"/>
      <c r="D207" s="539"/>
      <c r="E207" s="539"/>
      <c r="F207" s="539"/>
      <c r="G207" s="539"/>
      <c r="H207" s="539"/>
      <c r="I207" s="539"/>
      <c r="J207" s="539"/>
      <c r="K207" s="539"/>
      <c r="L207" s="539"/>
      <c r="M207" s="539"/>
      <c r="N207" s="539"/>
      <c r="O207" s="539"/>
      <c r="P207" s="539"/>
      <c r="Q207" s="539"/>
      <c r="R207" s="539"/>
      <c r="S207" s="539"/>
      <c r="T207" s="539"/>
      <c r="U207" s="539"/>
    </row>
    <row r="208" spans="1:21" ht="12.75">
      <c r="A208" s="539"/>
      <c r="B208" s="539"/>
      <c r="C208" s="539"/>
      <c r="D208" s="539"/>
      <c r="E208" s="539"/>
      <c r="F208" s="539"/>
      <c r="G208" s="539"/>
      <c r="H208" s="539"/>
      <c r="I208" s="539"/>
      <c r="J208" s="539"/>
      <c r="K208" s="539"/>
      <c r="L208" s="539"/>
      <c r="M208" s="539"/>
      <c r="N208" s="539"/>
      <c r="O208" s="539"/>
      <c r="P208" s="539"/>
      <c r="Q208" s="539"/>
      <c r="R208" s="539"/>
      <c r="S208" s="539"/>
      <c r="T208" s="539"/>
      <c r="U208" s="539"/>
    </row>
    <row r="209" spans="1:21" ht="12.75">
      <c r="A209" s="539"/>
      <c r="B209" s="539"/>
      <c r="C209" s="539"/>
      <c r="D209" s="539"/>
      <c r="E209" s="539"/>
      <c r="F209" s="539"/>
      <c r="G209" s="539"/>
      <c r="H209" s="539"/>
      <c r="I209" s="539"/>
      <c r="J209" s="539"/>
      <c r="K209" s="539"/>
      <c r="L209" s="539"/>
      <c r="M209" s="539"/>
      <c r="N209" s="539"/>
      <c r="O209" s="539"/>
      <c r="P209" s="539"/>
      <c r="Q209" s="539"/>
      <c r="R209" s="539"/>
      <c r="S209" s="539"/>
      <c r="T209" s="539"/>
      <c r="U209" s="539"/>
    </row>
    <row r="210" spans="1:21" ht="12.75">
      <c r="A210" s="539"/>
      <c r="B210" s="539"/>
      <c r="C210" s="539"/>
      <c r="D210" s="539"/>
      <c r="E210" s="539"/>
      <c r="F210" s="539"/>
      <c r="G210" s="539"/>
      <c r="H210" s="539"/>
      <c r="I210" s="539"/>
      <c r="J210" s="539"/>
      <c r="K210" s="539"/>
      <c r="L210" s="539"/>
      <c r="M210" s="539"/>
      <c r="N210" s="539"/>
      <c r="O210" s="539"/>
      <c r="P210" s="539"/>
      <c r="Q210" s="539"/>
      <c r="R210" s="539"/>
      <c r="S210" s="539"/>
      <c r="T210" s="539"/>
      <c r="U210" s="539"/>
    </row>
    <row r="211" spans="1:21" ht="12.75">
      <c r="A211" s="539"/>
      <c r="B211" s="539"/>
      <c r="C211" s="539"/>
      <c r="D211" s="539"/>
      <c r="E211" s="539"/>
      <c r="F211" s="539"/>
      <c r="G211" s="539"/>
      <c r="H211" s="539"/>
      <c r="I211" s="539"/>
      <c r="J211" s="539"/>
      <c r="K211" s="539"/>
      <c r="L211" s="539"/>
      <c r="M211" s="539"/>
      <c r="N211" s="539"/>
      <c r="O211" s="539"/>
      <c r="P211" s="539"/>
      <c r="Q211" s="539"/>
      <c r="R211" s="539"/>
      <c r="S211" s="539"/>
      <c r="T211" s="539"/>
      <c r="U211" s="539"/>
    </row>
    <row r="212" spans="1:21" ht="12.75">
      <c r="A212" s="539"/>
      <c r="B212" s="539"/>
      <c r="C212" s="539"/>
      <c r="D212" s="539"/>
      <c r="E212" s="539"/>
      <c r="F212" s="539"/>
      <c r="G212" s="539"/>
      <c r="H212" s="539"/>
      <c r="I212" s="539"/>
      <c r="J212" s="539"/>
      <c r="K212" s="539"/>
      <c r="L212" s="539"/>
      <c r="M212" s="539"/>
      <c r="N212" s="539"/>
      <c r="O212" s="539"/>
      <c r="P212" s="539"/>
      <c r="Q212" s="539"/>
      <c r="R212" s="539"/>
      <c r="S212" s="539"/>
      <c r="T212" s="539"/>
      <c r="U212" s="539"/>
    </row>
    <row r="213" spans="1:21" ht="12.75">
      <c r="A213" s="539"/>
      <c r="B213" s="539"/>
      <c r="C213" s="539"/>
      <c r="D213" s="539"/>
      <c r="E213" s="539"/>
      <c r="F213" s="539"/>
      <c r="G213" s="539"/>
      <c r="H213" s="539"/>
      <c r="I213" s="539"/>
      <c r="J213" s="539"/>
      <c r="K213" s="539"/>
      <c r="L213" s="539"/>
      <c r="M213" s="539"/>
      <c r="N213" s="539"/>
      <c r="O213" s="539"/>
      <c r="P213" s="539"/>
      <c r="Q213" s="539"/>
      <c r="R213" s="539"/>
      <c r="S213" s="539"/>
      <c r="T213" s="539"/>
      <c r="U213" s="539"/>
    </row>
    <row r="214" spans="1:21" ht="12.75">
      <c r="A214" s="539"/>
      <c r="B214" s="539"/>
      <c r="C214" s="539"/>
      <c r="D214" s="539"/>
      <c r="E214" s="539"/>
      <c r="F214" s="539"/>
      <c r="G214" s="539"/>
      <c r="H214" s="539"/>
      <c r="I214" s="539"/>
      <c r="J214" s="539"/>
      <c r="K214" s="539"/>
      <c r="L214" s="539"/>
      <c r="M214" s="539"/>
      <c r="N214" s="539"/>
      <c r="O214" s="539"/>
      <c r="P214" s="539"/>
      <c r="Q214" s="539"/>
      <c r="R214" s="539"/>
      <c r="S214" s="539"/>
      <c r="T214" s="539"/>
      <c r="U214" s="539"/>
    </row>
    <row r="215" spans="1:21" ht="12.75">
      <c r="A215" s="539"/>
      <c r="B215" s="539"/>
      <c r="C215" s="539"/>
      <c r="D215" s="539"/>
      <c r="E215" s="539"/>
      <c r="F215" s="539"/>
      <c r="G215" s="539"/>
      <c r="H215" s="539"/>
      <c r="I215" s="539"/>
      <c r="J215" s="539"/>
      <c r="K215" s="539"/>
      <c r="L215" s="539"/>
      <c r="M215" s="539"/>
      <c r="N215" s="539"/>
      <c r="O215" s="539"/>
      <c r="P215" s="539"/>
      <c r="Q215" s="539"/>
      <c r="R215" s="539"/>
      <c r="S215" s="539"/>
      <c r="T215" s="539"/>
      <c r="U215" s="539"/>
    </row>
    <row r="216" spans="1:21" ht="12.75">
      <c r="A216" s="539"/>
      <c r="B216" s="539"/>
      <c r="C216" s="539"/>
      <c r="D216" s="539"/>
      <c r="E216" s="539"/>
      <c r="F216" s="539"/>
      <c r="G216" s="539"/>
      <c r="H216" s="539"/>
      <c r="I216" s="539"/>
      <c r="J216" s="539"/>
      <c r="K216" s="539"/>
      <c r="L216" s="539"/>
      <c r="M216" s="539"/>
      <c r="N216" s="539"/>
      <c r="O216" s="539"/>
      <c r="P216" s="539"/>
      <c r="Q216" s="539"/>
      <c r="R216" s="539"/>
      <c r="S216" s="539"/>
      <c r="T216" s="539"/>
      <c r="U216" s="539"/>
    </row>
    <row r="217" spans="1:21" ht="12.75">
      <c r="A217" s="539"/>
      <c r="B217" s="539"/>
      <c r="C217" s="539"/>
      <c r="D217" s="539"/>
      <c r="E217" s="539"/>
      <c r="F217" s="539"/>
      <c r="G217" s="539"/>
      <c r="H217" s="539"/>
      <c r="I217" s="539"/>
      <c r="J217" s="539"/>
      <c r="K217" s="539"/>
      <c r="L217" s="539"/>
      <c r="M217" s="539"/>
      <c r="N217" s="539"/>
      <c r="O217" s="539"/>
      <c r="P217" s="539"/>
      <c r="Q217" s="539"/>
      <c r="R217" s="539"/>
      <c r="S217" s="539"/>
      <c r="T217" s="539"/>
      <c r="U217" s="539"/>
    </row>
    <row r="218" spans="1:21" ht="12.75">
      <c r="A218" s="539"/>
      <c r="B218" s="539"/>
      <c r="C218" s="539"/>
      <c r="D218" s="539"/>
      <c r="E218" s="539"/>
      <c r="F218" s="539"/>
      <c r="G218" s="539"/>
      <c r="H218" s="539"/>
      <c r="I218" s="539"/>
      <c r="J218" s="539"/>
      <c r="K218" s="539"/>
      <c r="L218" s="539"/>
      <c r="M218" s="539"/>
      <c r="N218" s="539"/>
      <c r="O218" s="539"/>
      <c r="P218" s="539"/>
      <c r="Q218" s="539"/>
      <c r="R218" s="539"/>
      <c r="S218" s="539"/>
      <c r="T218" s="539"/>
      <c r="U218" s="539"/>
    </row>
    <row r="219" spans="1:21" ht="12.75">
      <c r="A219" s="539"/>
      <c r="B219" s="539"/>
      <c r="C219" s="539"/>
      <c r="D219" s="539"/>
      <c r="E219" s="539"/>
      <c r="F219" s="539"/>
      <c r="G219" s="539"/>
      <c r="H219" s="539"/>
      <c r="I219" s="539"/>
      <c r="J219" s="539"/>
      <c r="K219" s="539"/>
      <c r="L219" s="539"/>
      <c r="M219" s="539"/>
      <c r="N219" s="539"/>
      <c r="O219" s="539"/>
      <c r="P219" s="539"/>
      <c r="Q219" s="539"/>
      <c r="R219" s="539"/>
      <c r="S219" s="539"/>
      <c r="T219" s="539"/>
      <c r="U219" s="539"/>
    </row>
    <row r="220" spans="1:21" ht="12.75">
      <c r="A220" s="539"/>
      <c r="B220" s="539"/>
      <c r="C220" s="539"/>
      <c r="D220" s="539"/>
      <c r="E220" s="539"/>
      <c r="F220" s="539"/>
      <c r="G220" s="539"/>
      <c r="H220" s="539"/>
      <c r="I220" s="539"/>
      <c r="J220" s="539"/>
      <c r="K220" s="539"/>
      <c r="L220" s="539"/>
      <c r="M220" s="539"/>
      <c r="N220" s="539"/>
      <c r="O220" s="539"/>
      <c r="P220" s="539"/>
      <c r="Q220" s="539"/>
      <c r="R220" s="539"/>
      <c r="S220" s="539"/>
      <c r="T220" s="539"/>
      <c r="U220" s="539"/>
    </row>
    <row r="221" spans="1:21" ht="12.75">
      <c r="A221" s="539"/>
      <c r="B221" s="539"/>
      <c r="C221" s="539"/>
      <c r="D221" s="539"/>
      <c r="E221" s="539"/>
      <c r="F221" s="539"/>
      <c r="G221" s="539"/>
      <c r="H221" s="539"/>
      <c r="I221" s="539"/>
      <c r="J221" s="539"/>
      <c r="K221" s="539"/>
      <c r="L221" s="539"/>
      <c r="M221" s="539"/>
      <c r="N221" s="539"/>
      <c r="O221" s="539"/>
      <c r="P221" s="539"/>
      <c r="Q221" s="539"/>
      <c r="R221" s="539"/>
      <c r="S221" s="539"/>
      <c r="T221" s="539"/>
      <c r="U221" s="539"/>
    </row>
    <row r="222" spans="1:21" ht="12.75">
      <c r="A222" s="539"/>
      <c r="B222" s="539"/>
      <c r="C222" s="539"/>
      <c r="D222" s="539"/>
      <c r="E222" s="539"/>
      <c r="F222" s="539"/>
      <c r="G222" s="539"/>
      <c r="H222" s="539"/>
      <c r="I222" s="539"/>
      <c r="J222" s="539"/>
      <c r="K222" s="539"/>
      <c r="L222" s="539"/>
      <c r="M222" s="539"/>
      <c r="N222" s="539"/>
      <c r="O222" s="539"/>
      <c r="P222" s="539"/>
      <c r="Q222" s="539"/>
      <c r="R222" s="539"/>
      <c r="S222" s="539"/>
      <c r="T222" s="539"/>
      <c r="U222" s="539"/>
    </row>
    <row r="223" spans="1:21" ht="12.75">
      <c r="A223" s="539"/>
      <c r="B223" s="539"/>
      <c r="C223" s="539"/>
      <c r="D223" s="539"/>
      <c r="E223" s="539"/>
      <c r="F223" s="539"/>
      <c r="G223" s="539"/>
      <c r="H223" s="539"/>
      <c r="I223" s="539"/>
      <c r="J223" s="539"/>
      <c r="K223" s="539"/>
      <c r="L223" s="539"/>
      <c r="M223" s="539"/>
      <c r="N223" s="539"/>
      <c r="O223" s="539"/>
      <c r="P223" s="539"/>
      <c r="Q223" s="539"/>
      <c r="R223" s="539"/>
      <c r="S223" s="539"/>
      <c r="T223" s="539"/>
      <c r="U223" s="539"/>
    </row>
    <row r="224" spans="1:21" ht="12.75">
      <c r="A224" s="539"/>
      <c r="B224" s="539"/>
      <c r="C224" s="539"/>
      <c r="D224" s="539"/>
      <c r="E224" s="539"/>
      <c r="F224" s="539"/>
      <c r="G224" s="539"/>
      <c r="H224" s="539"/>
      <c r="I224" s="539"/>
      <c r="J224" s="539"/>
      <c r="K224" s="539"/>
      <c r="L224" s="539"/>
      <c r="M224" s="539"/>
      <c r="N224" s="539"/>
      <c r="O224" s="539"/>
      <c r="P224" s="539"/>
      <c r="Q224" s="539"/>
      <c r="R224" s="539"/>
      <c r="S224" s="539"/>
      <c r="T224" s="539"/>
      <c r="U224" s="539"/>
    </row>
    <row r="225" spans="1:21" ht="12.75">
      <c r="A225" s="539"/>
      <c r="B225" s="539"/>
      <c r="C225" s="539"/>
      <c r="D225" s="539"/>
      <c r="E225" s="539"/>
      <c r="F225" s="539"/>
      <c r="G225" s="539"/>
      <c r="H225" s="539"/>
      <c r="I225" s="539"/>
      <c r="J225" s="539"/>
      <c r="K225" s="539"/>
      <c r="L225" s="539"/>
      <c r="M225" s="539"/>
      <c r="N225" s="539"/>
      <c r="O225" s="539"/>
      <c r="P225" s="539"/>
      <c r="Q225" s="539"/>
      <c r="R225" s="539"/>
      <c r="S225" s="539"/>
      <c r="T225" s="539"/>
      <c r="U225" s="539"/>
    </row>
    <row r="226" spans="1:21" ht="12.75">
      <c r="A226" s="539"/>
      <c r="B226" s="539"/>
      <c r="C226" s="539"/>
      <c r="D226" s="539"/>
      <c r="E226" s="539"/>
      <c r="F226" s="539"/>
      <c r="G226" s="539"/>
      <c r="H226" s="539"/>
      <c r="I226" s="539"/>
      <c r="J226" s="539"/>
      <c r="K226" s="539"/>
      <c r="L226" s="539"/>
      <c r="M226" s="539"/>
      <c r="N226" s="539"/>
      <c r="O226" s="539"/>
      <c r="P226" s="539"/>
      <c r="Q226" s="539"/>
      <c r="R226" s="539"/>
      <c r="S226" s="539"/>
      <c r="T226" s="539"/>
      <c r="U226" s="539"/>
    </row>
    <row r="227" spans="1:21" ht="12.75">
      <c r="A227" s="539"/>
      <c r="B227" s="539"/>
      <c r="C227" s="539"/>
      <c r="D227" s="539"/>
      <c r="E227" s="539"/>
      <c r="F227" s="539"/>
      <c r="G227" s="539"/>
      <c r="H227" s="539"/>
      <c r="I227" s="539"/>
      <c r="J227" s="539"/>
      <c r="K227" s="539"/>
      <c r="L227" s="539"/>
      <c r="M227" s="539"/>
      <c r="N227" s="539"/>
      <c r="O227" s="539"/>
      <c r="P227" s="539"/>
      <c r="Q227" s="539"/>
      <c r="R227" s="539"/>
      <c r="S227" s="539"/>
      <c r="T227" s="539"/>
      <c r="U227" s="539"/>
    </row>
    <row r="228" spans="1:21" ht="12.75">
      <c r="A228" s="539"/>
      <c r="B228" s="539"/>
      <c r="C228" s="539"/>
      <c r="D228" s="539"/>
      <c r="E228" s="539"/>
      <c r="F228" s="539"/>
      <c r="G228" s="539"/>
      <c r="H228" s="539"/>
      <c r="I228" s="539"/>
      <c r="J228" s="539"/>
      <c r="K228" s="539"/>
      <c r="L228" s="539"/>
      <c r="M228" s="539"/>
      <c r="N228" s="539"/>
      <c r="O228" s="539"/>
      <c r="P228" s="539"/>
      <c r="Q228" s="539"/>
      <c r="R228" s="539"/>
      <c r="S228" s="539"/>
      <c r="T228" s="539"/>
      <c r="U228" s="539"/>
    </row>
    <row r="229" spans="1:21" ht="12.75">
      <c r="A229" s="539"/>
      <c r="B229" s="539"/>
      <c r="C229" s="539"/>
      <c r="D229" s="539"/>
      <c r="E229" s="539"/>
      <c r="F229" s="539"/>
      <c r="G229" s="539"/>
      <c r="H229" s="539"/>
      <c r="I229" s="539"/>
      <c r="J229" s="539"/>
      <c r="K229" s="539"/>
      <c r="L229" s="539"/>
      <c r="M229" s="539"/>
      <c r="N229" s="539"/>
      <c r="O229" s="539"/>
      <c r="P229" s="539"/>
      <c r="Q229" s="539"/>
      <c r="R229" s="539"/>
      <c r="S229" s="539"/>
      <c r="T229" s="539"/>
      <c r="U229" s="539"/>
    </row>
    <row r="230" spans="1:21" ht="12.75">
      <c r="A230" s="539"/>
      <c r="B230" s="539"/>
      <c r="C230" s="539"/>
      <c r="D230" s="539"/>
      <c r="E230" s="539"/>
      <c r="F230" s="539"/>
      <c r="G230" s="539"/>
      <c r="H230" s="539"/>
      <c r="I230" s="539"/>
      <c r="J230" s="539"/>
      <c r="K230" s="539"/>
      <c r="L230" s="539"/>
      <c r="M230" s="539"/>
      <c r="N230" s="539"/>
      <c r="O230" s="539"/>
      <c r="P230" s="539"/>
      <c r="Q230" s="539"/>
      <c r="R230" s="539"/>
      <c r="S230" s="539"/>
      <c r="T230" s="539"/>
      <c r="U230" s="539"/>
    </row>
    <row r="231" spans="1:21" ht="12.75">
      <c r="A231" s="539"/>
      <c r="B231" s="539"/>
      <c r="C231" s="539"/>
      <c r="D231" s="539"/>
      <c r="E231" s="539"/>
      <c r="F231" s="539"/>
      <c r="G231" s="539"/>
      <c r="H231" s="539"/>
      <c r="I231" s="539"/>
      <c r="J231" s="539"/>
      <c r="K231" s="539"/>
      <c r="L231" s="539"/>
      <c r="M231" s="539"/>
      <c r="N231" s="539"/>
      <c r="O231" s="539"/>
      <c r="P231" s="539"/>
      <c r="Q231" s="539"/>
      <c r="R231" s="539"/>
      <c r="S231" s="539"/>
      <c r="T231" s="539"/>
      <c r="U231" s="539"/>
    </row>
    <row r="232" spans="1:21" ht="12.75">
      <c r="A232" s="539"/>
      <c r="B232" s="539"/>
      <c r="C232" s="539"/>
      <c r="D232" s="539"/>
      <c r="E232" s="539"/>
      <c r="F232" s="539"/>
      <c r="G232" s="539"/>
      <c r="H232" s="539"/>
      <c r="I232" s="539"/>
      <c r="J232" s="539"/>
      <c r="K232" s="539"/>
      <c r="L232" s="539"/>
      <c r="M232" s="539"/>
      <c r="N232" s="539"/>
      <c r="O232" s="539"/>
      <c r="P232" s="539"/>
      <c r="Q232" s="539"/>
      <c r="R232" s="539"/>
      <c r="S232" s="539"/>
      <c r="T232" s="539"/>
      <c r="U232" s="539"/>
    </row>
    <row r="233" spans="1:21" ht="12.75">
      <c r="A233" s="539"/>
      <c r="B233" s="539"/>
      <c r="C233" s="539"/>
      <c r="D233" s="539"/>
      <c r="E233" s="539"/>
      <c r="F233" s="539"/>
      <c r="G233" s="539"/>
      <c r="H233" s="539"/>
      <c r="I233" s="539"/>
      <c r="J233" s="539"/>
      <c r="K233" s="539"/>
      <c r="L233" s="539"/>
      <c r="M233" s="539"/>
      <c r="N233" s="539"/>
      <c r="O233" s="539"/>
      <c r="P233" s="539"/>
      <c r="Q233" s="539"/>
      <c r="R233" s="539"/>
      <c r="S233" s="539"/>
      <c r="T233" s="539"/>
      <c r="U233" s="539"/>
    </row>
    <row r="234" spans="1:21" ht="12.75">
      <c r="A234" s="539"/>
      <c r="B234" s="539"/>
      <c r="C234" s="539"/>
      <c r="D234" s="539"/>
      <c r="E234" s="539"/>
      <c r="F234" s="539"/>
      <c r="G234" s="539"/>
      <c r="H234" s="539"/>
      <c r="I234" s="539"/>
      <c r="J234" s="539"/>
      <c r="K234" s="539"/>
      <c r="L234" s="539"/>
      <c r="M234" s="539"/>
      <c r="N234" s="539"/>
      <c r="O234" s="539"/>
      <c r="P234" s="539"/>
      <c r="Q234" s="539"/>
      <c r="R234" s="539"/>
      <c r="S234" s="539"/>
      <c r="T234" s="539"/>
      <c r="U234" s="539"/>
    </row>
    <row r="235" spans="1:21" ht="12.75">
      <c r="A235" s="539"/>
      <c r="B235" s="539"/>
      <c r="C235" s="539"/>
      <c r="D235" s="539"/>
      <c r="E235" s="539"/>
      <c r="F235" s="539"/>
      <c r="G235" s="539"/>
      <c r="H235" s="539"/>
      <c r="I235" s="539"/>
      <c r="J235" s="539"/>
      <c r="K235" s="539"/>
      <c r="L235" s="539"/>
      <c r="M235" s="539"/>
      <c r="N235" s="539"/>
      <c r="O235" s="539"/>
      <c r="P235" s="539"/>
      <c r="Q235" s="539"/>
      <c r="R235" s="539"/>
      <c r="S235" s="539"/>
      <c r="T235" s="539"/>
      <c r="U235" s="539"/>
    </row>
    <row r="236" spans="1:21" ht="12.75">
      <c r="A236" s="539"/>
      <c r="B236" s="539"/>
      <c r="C236" s="539"/>
      <c r="D236" s="539"/>
      <c r="E236" s="539"/>
      <c r="F236" s="539"/>
      <c r="G236" s="539"/>
      <c r="H236" s="539"/>
      <c r="I236" s="539"/>
      <c r="J236" s="539"/>
      <c r="K236" s="539"/>
      <c r="L236" s="539"/>
      <c r="M236" s="539"/>
      <c r="N236" s="539"/>
      <c r="O236" s="539"/>
      <c r="P236" s="539"/>
      <c r="Q236" s="539"/>
      <c r="R236" s="539"/>
      <c r="S236" s="539"/>
      <c r="T236" s="539"/>
      <c r="U236" s="539"/>
    </row>
    <row r="237" spans="1:21" ht="12.75">
      <c r="A237" s="539"/>
      <c r="B237" s="539"/>
      <c r="C237" s="539"/>
      <c r="D237" s="539"/>
      <c r="E237" s="539"/>
      <c r="F237" s="539"/>
      <c r="G237" s="539"/>
      <c r="H237" s="539"/>
      <c r="I237" s="539"/>
      <c r="J237" s="539"/>
      <c r="K237" s="539"/>
      <c r="L237" s="539"/>
      <c r="M237" s="539"/>
      <c r="N237" s="539"/>
      <c r="O237" s="539"/>
      <c r="P237" s="539"/>
      <c r="Q237" s="539"/>
      <c r="R237" s="539"/>
      <c r="S237" s="539"/>
      <c r="T237" s="539"/>
      <c r="U237" s="539"/>
    </row>
    <row r="238" spans="1:21" ht="12.75">
      <c r="A238" s="539"/>
      <c r="B238" s="539"/>
      <c r="C238" s="539"/>
      <c r="D238" s="539"/>
      <c r="E238" s="539"/>
      <c r="F238" s="539"/>
      <c r="G238" s="539"/>
      <c r="H238" s="539"/>
      <c r="I238" s="539"/>
      <c r="J238" s="539"/>
      <c r="K238" s="539"/>
      <c r="L238" s="539"/>
      <c r="M238" s="539"/>
      <c r="N238" s="539"/>
      <c r="O238" s="539"/>
      <c r="P238" s="539"/>
      <c r="Q238" s="539"/>
      <c r="R238" s="539"/>
      <c r="S238" s="539"/>
      <c r="T238" s="539"/>
      <c r="U238" s="539"/>
    </row>
    <row r="239" spans="1:21" ht="12.75">
      <c r="A239" s="539"/>
      <c r="B239" s="539"/>
      <c r="C239" s="539"/>
      <c r="D239" s="539"/>
      <c r="E239" s="539"/>
      <c r="F239" s="539"/>
      <c r="G239" s="539"/>
      <c r="H239" s="539"/>
      <c r="I239" s="539"/>
      <c r="J239" s="539"/>
      <c r="K239" s="539"/>
      <c r="L239" s="539"/>
      <c r="M239" s="539"/>
      <c r="N239" s="539"/>
      <c r="O239" s="539"/>
      <c r="P239" s="539"/>
      <c r="Q239" s="539"/>
      <c r="R239" s="539"/>
      <c r="S239" s="539"/>
      <c r="T239" s="539"/>
      <c r="U239" s="539"/>
    </row>
    <row r="240" spans="1:21" ht="12.75">
      <c r="A240" s="539"/>
      <c r="B240" s="539"/>
      <c r="C240" s="539"/>
      <c r="D240" s="539"/>
      <c r="E240" s="539"/>
      <c r="F240" s="539"/>
      <c r="G240" s="539"/>
      <c r="H240" s="539"/>
      <c r="I240" s="539"/>
      <c r="J240" s="539"/>
      <c r="K240" s="539"/>
      <c r="L240" s="539"/>
      <c r="M240" s="539"/>
      <c r="N240" s="539"/>
      <c r="O240" s="539"/>
      <c r="P240" s="539"/>
      <c r="Q240" s="539"/>
      <c r="R240" s="539"/>
      <c r="S240" s="539"/>
      <c r="T240" s="539"/>
      <c r="U240" s="539"/>
    </row>
    <row r="241" spans="1:21" ht="12.75">
      <c r="A241" s="539"/>
      <c r="B241" s="539"/>
      <c r="C241" s="539"/>
      <c r="D241" s="539"/>
      <c r="E241" s="539"/>
      <c r="F241" s="539"/>
      <c r="G241" s="539"/>
      <c r="H241" s="539"/>
      <c r="I241" s="539"/>
      <c r="J241" s="539"/>
      <c r="K241" s="539"/>
      <c r="L241" s="539"/>
      <c r="M241" s="539"/>
      <c r="N241" s="539"/>
      <c r="O241" s="539"/>
      <c r="P241" s="539"/>
      <c r="Q241" s="539"/>
      <c r="R241" s="539"/>
      <c r="S241" s="539"/>
      <c r="T241" s="539"/>
      <c r="U241" s="539"/>
    </row>
    <row r="242" spans="1:21" ht="12.75">
      <c r="A242" s="539"/>
      <c r="B242" s="539"/>
      <c r="C242" s="539"/>
      <c r="D242" s="539"/>
      <c r="E242" s="539"/>
      <c r="F242" s="539"/>
      <c r="G242" s="539"/>
      <c r="H242" s="539"/>
      <c r="I242" s="539"/>
      <c r="J242" s="539"/>
      <c r="K242" s="539"/>
      <c r="L242" s="539"/>
      <c r="M242" s="539"/>
      <c r="N242" s="539"/>
      <c r="O242" s="539"/>
      <c r="P242" s="539"/>
      <c r="Q242" s="539"/>
      <c r="R242" s="539"/>
      <c r="S242" s="539"/>
      <c r="T242" s="539"/>
      <c r="U242" s="539"/>
    </row>
    <row r="243" spans="1:21" ht="12.75">
      <c r="A243" s="539"/>
      <c r="B243" s="539"/>
      <c r="C243" s="539"/>
      <c r="D243" s="539"/>
      <c r="E243" s="539"/>
      <c r="F243" s="539"/>
      <c r="G243" s="539"/>
      <c r="H243" s="539"/>
      <c r="I243" s="539"/>
      <c r="J243" s="539"/>
      <c r="K243" s="539"/>
      <c r="L243" s="539"/>
      <c r="M243" s="539"/>
      <c r="N243" s="539"/>
      <c r="O243" s="539"/>
      <c r="P243" s="539"/>
      <c r="Q243" s="539"/>
      <c r="R243" s="539"/>
      <c r="S243" s="539"/>
      <c r="T243" s="539"/>
      <c r="U243" s="539"/>
    </row>
    <row r="244" spans="1:21" ht="12.75">
      <c r="A244" s="539"/>
      <c r="B244" s="539"/>
      <c r="C244" s="539"/>
      <c r="D244" s="539"/>
      <c r="E244" s="539"/>
      <c r="F244" s="539"/>
      <c r="G244" s="539"/>
      <c r="H244" s="539"/>
      <c r="I244" s="539"/>
      <c r="J244" s="539"/>
      <c r="K244" s="539"/>
      <c r="L244" s="539"/>
      <c r="M244" s="539"/>
      <c r="N244" s="539"/>
      <c r="O244" s="539"/>
      <c r="P244" s="539"/>
      <c r="Q244" s="539"/>
      <c r="R244" s="539"/>
      <c r="S244" s="539"/>
      <c r="T244" s="539"/>
      <c r="U244" s="539"/>
    </row>
    <row r="245" spans="1:21" ht="12.75">
      <c r="A245" s="539"/>
      <c r="B245" s="539"/>
      <c r="C245" s="539"/>
      <c r="D245" s="539"/>
      <c r="E245" s="539"/>
      <c r="F245" s="539"/>
      <c r="G245" s="539"/>
      <c r="H245" s="539"/>
      <c r="I245" s="539"/>
      <c r="J245" s="539"/>
      <c r="K245" s="539"/>
      <c r="L245" s="539"/>
      <c r="M245" s="539"/>
      <c r="N245" s="539"/>
      <c r="O245" s="539"/>
      <c r="P245" s="539"/>
      <c r="Q245" s="539"/>
      <c r="R245" s="539"/>
      <c r="S245" s="539"/>
      <c r="T245" s="539"/>
      <c r="U245" s="539"/>
    </row>
    <row r="246" spans="1:21" ht="12.75">
      <c r="A246" s="539"/>
      <c r="B246" s="539"/>
      <c r="C246" s="539"/>
      <c r="D246" s="539"/>
      <c r="E246" s="539"/>
      <c r="F246" s="539"/>
      <c r="G246" s="539"/>
      <c r="H246" s="539"/>
      <c r="I246" s="539"/>
      <c r="J246" s="539"/>
      <c r="K246" s="539"/>
      <c r="L246" s="539"/>
      <c r="M246" s="539"/>
      <c r="N246" s="539"/>
      <c r="O246" s="539"/>
      <c r="P246" s="539"/>
      <c r="Q246" s="539"/>
      <c r="R246" s="539"/>
      <c r="S246" s="539"/>
      <c r="T246" s="539"/>
      <c r="U246" s="539"/>
    </row>
    <row r="247" spans="1:21" ht="12.75">
      <c r="A247" s="539"/>
      <c r="B247" s="539"/>
      <c r="C247" s="539"/>
      <c r="D247" s="539"/>
      <c r="E247" s="539"/>
      <c r="F247" s="539"/>
      <c r="G247" s="539"/>
      <c r="H247" s="539"/>
      <c r="I247" s="539"/>
      <c r="J247" s="539"/>
      <c r="K247" s="539"/>
      <c r="L247" s="539"/>
      <c r="M247" s="539"/>
      <c r="N247" s="539"/>
      <c r="O247" s="539"/>
      <c r="P247" s="539"/>
      <c r="Q247" s="539"/>
      <c r="R247" s="539"/>
      <c r="S247" s="539"/>
      <c r="T247" s="539"/>
      <c r="U247" s="539"/>
    </row>
    <row r="248" spans="1:21" ht="12.75">
      <c r="A248" s="539"/>
      <c r="B248" s="539"/>
      <c r="C248" s="539"/>
      <c r="D248" s="539"/>
      <c r="E248" s="539"/>
      <c r="F248" s="539"/>
      <c r="G248" s="539"/>
      <c r="H248" s="539"/>
      <c r="I248" s="539"/>
      <c r="J248" s="539"/>
      <c r="K248" s="539"/>
      <c r="L248" s="539"/>
      <c r="M248" s="539"/>
      <c r="N248" s="539"/>
      <c r="O248" s="539"/>
      <c r="P248" s="539"/>
      <c r="Q248" s="539"/>
      <c r="R248" s="539"/>
      <c r="S248" s="539"/>
      <c r="T248" s="539"/>
      <c r="U248" s="539"/>
    </row>
    <row r="249" spans="1:21" ht="12.75">
      <c r="A249" s="539"/>
      <c r="B249" s="539"/>
      <c r="C249" s="539"/>
      <c r="D249" s="539"/>
      <c r="E249" s="539"/>
      <c r="F249" s="539"/>
      <c r="G249" s="539"/>
      <c r="H249" s="539"/>
      <c r="I249" s="539"/>
      <c r="J249" s="539"/>
      <c r="K249" s="539"/>
      <c r="L249" s="539"/>
      <c r="M249" s="539"/>
      <c r="N249" s="539"/>
      <c r="O249" s="539"/>
      <c r="P249" s="539"/>
      <c r="Q249" s="539"/>
      <c r="R249" s="539"/>
      <c r="S249" s="539"/>
      <c r="T249" s="539"/>
      <c r="U249" s="539"/>
    </row>
    <row r="250" spans="1:21" ht="12.75">
      <c r="A250" s="539"/>
      <c r="B250" s="539"/>
      <c r="C250" s="539"/>
      <c r="D250" s="539"/>
      <c r="E250" s="539"/>
      <c r="F250" s="539"/>
      <c r="G250" s="539"/>
      <c r="H250" s="539"/>
      <c r="I250" s="539"/>
      <c r="J250" s="539"/>
      <c r="K250" s="539"/>
      <c r="L250" s="539"/>
      <c r="M250" s="539"/>
      <c r="N250" s="539"/>
      <c r="O250" s="539"/>
      <c r="P250" s="539"/>
      <c r="Q250" s="539"/>
      <c r="R250" s="539"/>
      <c r="S250" s="539"/>
      <c r="T250" s="539"/>
      <c r="U250" s="539"/>
    </row>
    <row r="251" spans="1:21" ht="12.75">
      <c r="A251" s="539"/>
      <c r="B251" s="539"/>
      <c r="C251" s="539"/>
      <c r="D251" s="539"/>
      <c r="E251" s="539"/>
      <c r="F251" s="539"/>
      <c r="G251" s="539"/>
      <c r="H251" s="539"/>
      <c r="I251" s="539"/>
      <c r="J251" s="539"/>
      <c r="K251" s="539"/>
      <c r="L251" s="539"/>
      <c r="M251" s="539"/>
      <c r="N251" s="539"/>
      <c r="O251" s="539"/>
      <c r="P251" s="539"/>
      <c r="Q251" s="539"/>
      <c r="R251" s="539"/>
      <c r="S251" s="539"/>
      <c r="T251" s="539"/>
      <c r="U251" s="539"/>
    </row>
    <row r="252" spans="1:21" ht="12.75">
      <c r="A252" s="539"/>
      <c r="B252" s="539"/>
      <c r="C252" s="539"/>
      <c r="D252" s="539"/>
      <c r="E252" s="539"/>
      <c r="F252" s="539"/>
      <c r="G252" s="539"/>
      <c r="H252" s="539"/>
      <c r="I252" s="539"/>
      <c r="J252" s="539"/>
      <c r="K252" s="539"/>
      <c r="L252" s="539"/>
      <c r="M252" s="539"/>
      <c r="N252" s="539"/>
      <c r="O252" s="539"/>
      <c r="P252" s="539"/>
      <c r="Q252" s="539"/>
      <c r="R252" s="539"/>
      <c r="S252" s="539"/>
      <c r="T252" s="539"/>
      <c r="U252" s="539"/>
    </row>
    <row r="253" spans="1:21" ht="12.75">
      <c r="A253" s="539"/>
      <c r="B253" s="539"/>
      <c r="C253" s="539"/>
      <c r="D253" s="539"/>
      <c r="E253" s="539"/>
      <c r="F253" s="539"/>
      <c r="G253" s="539"/>
      <c r="H253" s="539"/>
      <c r="I253" s="539"/>
      <c r="J253" s="539"/>
      <c r="K253" s="539"/>
      <c r="L253" s="539"/>
      <c r="M253" s="539"/>
      <c r="N253" s="539"/>
      <c r="O253" s="539"/>
      <c r="P253" s="539"/>
      <c r="Q253" s="539"/>
      <c r="R253" s="539"/>
      <c r="S253" s="539"/>
      <c r="T253" s="539"/>
      <c r="U253" s="539"/>
    </row>
    <row r="254" spans="1:21" ht="12.75">
      <c r="A254" s="539"/>
      <c r="B254" s="539"/>
      <c r="C254" s="539"/>
      <c r="D254" s="539"/>
      <c r="E254" s="539"/>
      <c r="F254" s="539"/>
      <c r="G254" s="539"/>
      <c r="H254" s="539"/>
      <c r="I254" s="539"/>
      <c r="J254" s="539"/>
      <c r="K254" s="539"/>
      <c r="L254" s="539"/>
      <c r="M254" s="539"/>
      <c r="N254" s="539"/>
      <c r="O254" s="539"/>
      <c r="P254" s="539"/>
      <c r="Q254" s="539"/>
      <c r="R254" s="539"/>
      <c r="S254" s="539"/>
      <c r="T254" s="539"/>
      <c r="U254" s="539"/>
    </row>
    <row r="255" spans="1:21" ht="12.75">
      <c r="A255" s="539"/>
      <c r="B255" s="539"/>
      <c r="C255" s="539"/>
      <c r="D255" s="539"/>
      <c r="E255" s="539"/>
      <c r="F255" s="539"/>
      <c r="G255" s="539"/>
      <c r="H255" s="539"/>
      <c r="I255" s="539"/>
      <c r="J255" s="539"/>
      <c r="K255" s="539"/>
      <c r="L255" s="539"/>
      <c r="M255" s="539"/>
      <c r="N255" s="539"/>
      <c r="O255" s="539"/>
      <c r="P255" s="539"/>
      <c r="Q255" s="539"/>
      <c r="R255" s="539"/>
      <c r="S255" s="539"/>
      <c r="T255" s="539"/>
      <c r="U255" s="539"/>
    </row>
    <row r="256" spans="1:21" ht="12.75">
      <c r="A256" s="539"/>
      <c r="B256" s="539"/>
      <c r="C256" s="539"/>
      <c r="D256" s="539"/>
      <c r="E256" s="539"/>
      <c r="F256" s="539"/>
      <c r="G256" s="539"/>
      <c r="H256" s="539"/>
      <c r="I256" s="539"/>
      <c r="J256" s="539"/>
      <c r="K256" s="539"/>
      <c r="L256" s="539"/>
      <c r="M256" s="539"/>
      <c r="N256" s="539"/>
      <c r="O256" s="539"/>
      <c r="P256" s="539"/>
      <c r="Q256" s="539"/>
      <c r="R256" s="539"/>
      <c r="S256" s="539"/>
      <c r="T256" s="539"/>
      <c r="U256" s="539"/>
    </row>
    <row r="257" spans="1:21" ht="12.75">
      <c r="A257" s="539"/>
      <c r="B257" s="539"/>
      <c r="C257" s="539"/>
      <c r="D257" s="539"/>
      <c r="E257" s="539"/>
      <c r="F257" s="539"/>
      <c r="G257" s="539"/>
      <c r="H257" s="539"/>
      <c r="I257" s="539"/>
      <c r="J257" s="539"/>
      <c r="K257" s="539"/>
      <c r="L257" s="539"/>
      <c r="M257" s="539"/>
      <c r="N257" s="539"/>
      <c r="O257" s="539"/>
      <c r="P257" s="539"/>
      <c r="Q257" s="539"/>
      <c r="R257" s="539"/>
      <c r="S257" s="539"/>
      <c r="T257" s="539"/>
      <c r="U257" s="539"/>
    </row>
    <row r="258" spans="1:21" ht="12.75">
      <c r="A258" s="539"/>
      <c r="B258" s="539"/>
      <c r="C258" s="539"/>
      <c r="D258" s="539"/>
      <c r="E258" s="539"/>
      <c r="F258" s="539"/>
      <c r="G258" s="539"/>
      <c r="H258" s="539"/>
      <c r="I258" s="539"/>
      <c r="J258" s="539"/>
      <c r="K258" s="539"/>
      <c r="L258" s="539"/>
      <c r="M258" s="539"/>
      <c r="N258" s="539"/>
      <c r="O258" s="539"/>
      <c r="P258" s="539"/>
      <c r="Q258" s="539"/>
      <c r="R258" s="539"/>
      <c r="S258" s="539"/>
      <c r="T258" s="539"/>
      <c r="U258" s="539"/>
    </row>
    <row r="259" spans="1:21" ht="12.75">
      <c r="A259" s="539"/>
      <c r="B259" s="539"/>
      <c r="C259" s="539"/>
      <c r="D259" s="539"/>
      <c r="E259" s="539"/>
      <c r="F259" s="539"/>
      <c r="G259" s="539"/>
      <c r="H259" s="539"/>
      <c r="I259" s="539"/>
      <c r="J259" s="539"/>
      <c r="K259" s="539"/>
      <c r="L259" s="539"/>
      <c r="M259" s="539"/>
      <c r="N259" s="539"/>
      <c r="O259" s="539"/>
      <c r="P259" s="539"/>
      <c r="Q259" s="539"/>
      <c r="R259" s="539"/>
      <c r="S259" s="539"/>
      <c r="T259" s="539"/>
      <c r="U259" s="539"/>
    </row>
    <row r="260" spans="1:21" ht="12.75">
      <c r="A260" s="539"/>
      <c r="B260" s="539"/>
      <c r="C260" s="539"/>
      <c r="D260" s="539"/>
      <c r="E260" s="539"/>
      <c r="F260" s="539"/>
      <c r="G260" s="539"/>
      <c r="H260" s="539"/>
      <c r="I260" s="539"/>
      <c r="J260" s="539"/>
      <c r="K260" s="539"/>
      <c r="L260" s="539"/>
      <c r="M260" s="539"/>
      <c r="N260" s="539"/>
      <c r="O260" s="539"/>
      <c r="P260" s="539"/>
      <c r="Q260" s="539"/>
      <c r="R260" s="539"/>
      <c r="S260" s="539"/>
      <c r="T260" s="539"/>
      <c r="U260" s="539"/>
    </row>
    <row r="261" spans="1:21" ht="12.75">
      <c r="A261" s="539"/>
      <c r="B261" s="539"/>
      <c r="C261" s="539"/>
      <c r="D261" s="539"/>
      <c r="E261" s="539"/>
      <c r="F261" s="539"/>
      <c r="G261" s="539"/>
      <c r="H261" s="539"/>
      <c r="I261" s="539"/>
      <c r="J261" s="539"/>
      <c r="K261" s="539"/>
      <c r="L261" s="539"/>
      <c r="M261" s="539"/>
      <c r="N261" s="539"/>
      <c r="O261" s="539"/>
      <c r="P261" s="539"/>
      <c r="Q261" s="539"/>
      <c r="R261" s="539"/>
      <c r="S261" s="539"/>
      <c r="T261" s="539"/>
      <c r="U261" s="539"/>
    </row>
    <row r="262" spans="1:21" ht="12.75">
      <c r="A262" s="539"/>
      <c r="B262" s="539"/>
      <c r="C262" s="539"/>
      <c r="D262" s="539"/>
      <c r="E262" s="539"/>
      <c r="F262" s="539"/>
      <c r="G262" s="539"/>
      <c r="H262" s="539"/>
      <c r="I262" s="539"/>
      <c r="J262" s="539"/>
      <c r="K262" s="539"/>
      <c r="L262" s="539"/>
      <c r="M262" s="539"/>
      <c r="N262" s="539"/>
      <c r="O262" s="539"/>
      <c r="P262" s="539"/>
      <c r="Q262" s="539"/>
      <c r="R262" s="539"/>
      <c r="S262" s="539"/>
      <c r="T262" s="539"/>
      <c r="U262" s="539"/>
    </row>
    <row r="263" spans="1:21" ht="12.75">
      <c r="A263" s="539"/>
      <c r="B263" s="539"/>
      <c r="C263" s="539"/>
      <c r="D263" s="539"/>
      <c r="E263" s="539"/>
      <c r="F263" s="539"/>
      <c r="G263" s="539"/>
      <c r="H263" s="539"/>
      <c r="I263" s="539"/>
      <c r="J263" s="539"/>
      <c r="K263" s="539"/>
      <c r="L263" s="539"/>
      <c r="M263" s="539"/>
      <c r="N263" s="539"/>
      <c r="O263" s="539"/>
      <c r="P263" s="539"/>
      <c r="Q263" s="539"/>
      <c r="R263" s="539"/>
      <c r="S263" s="539"/>
      <c r="T263" s="539"/>
      <c r="U263" s="539"/>
    </row>
    <row r="264" spans="1:21" ht="12.75">
      <c r="A264" s="539"/>
      <c r="B264" s="539"/>
      <c r="C264" s="539"/>
      <c r="D264" s="539"/>
      <c r="E264" s="539"/>
      <c r="F264" s="539"/>
      <c r="G264" s="539"/>
      <c r="H264" s="539"/>
      <c r="I264" s="539"/>
      <c r="J264" s="539"/>
      <c r="K264" s="539"/>
      <c r="L264" s="539"/>
      <c r="M264" s="539"/>
      <c r="N264" s="539"/>
      <c r="O264" s="539"/>
      <c r="P264" s="539"/>
      <c r="Q264" s="539"/>
      <c r="R264" s="539"/>
      <c r="S264" s="539"/>
      <c r="T264" s="539"/>
      <c r="U264" s="539"/>
    </row>
    <row r="265" spans="1:21" ht="12.75">
      <c r="A265" s="539"/>
      <c r="B265" s="539"/>
      <c r="C265" s="539"/>
      <c r="D265" s="539"/>
      <c r="E265" s="539"/>
      <c r="F265" s="539"/>
      <c r="G265" s="539"/>
      <c r="H265" s="539"/>
      <c r="I265" s="539"/>
      <c r="J265" s="539"/>
      <c r="K265" s="539"/>
      <c r="L265" s="539"/>
      <c r="M265" s="539"/>
      <c r="N265" s="539"/>
      <c r="O265" s="539"/>
      <c r="P265" s="539"/>
      <c r="Q265" s="539"/>
      <c r="R265" s="539"/>
      <c r="S265" s="539"/>
      <c r="T265" s="539"/>
      <c r="U265" s="539"/>
    </row>
    <row r="266" spans="1:21" ht="12.75">
      <c r="A266" s="539"/>
      <c r="B266" s="539"/>
      <c r="C266" s="539"/>
      <c r="D266" s="539"/>
      <c r="E266" s="539"/>
      <c r="F266" s="539"/>
      <c r="G266" s="539"/>
      <c r="H266" s="539"/>
      <c r="I266" s="539"/>
      <c r="J266" s="539"/>
      <c r="K266" s="539"/>
      <c r="L266" s="539"/>
      <c r="M266" s="539"/>
      <c r="N266" s="539"/>
      <c r="O266" s="539"/>
      <c r="P266" s="539"/>
      <c r="Q266" s="539"/>
      <c r="R266" s="539"/>
      <c r="S266" s="539"/>
      <c r="T266" s="539"/>
      <c r="U266" s="539"/>
    </row>
    <row r="267" spans="1:21" ht="12.75">
      <c r="A267" s="539"/>
      <c r="B267" s="539"/>
      <c r="C267" s="539"/>
      <c r="D267" s="539"/>
      <c r="E267" s="539"/>
      <c r="F267" s="539"/>
      <c r="G267" s="539"/>
      <c r="H267" s="539"/>
      <c r="I267" s="539"/>
      <c r="J267" s="539"/>
      <c r="K267" s="539"/>
      <c r="L267" s="539"/>
      <c r="M267" s="539"/>
      <c r="N267" s="539"/>
      <c r="O267" s="539"/>
      <c r="P267" s="539"/>
      <c r="Q267" s="539"/>
      <c r="R267" s="539"/>
      <c r="S267" s="539"/>
      <c r="T267" s="539"/>
      <c r="U267" s="539"/>
    </row>
    <row r="268" spans="1:21" ht="12.75">
      <c r="A268" s="539"/>
      <c r="B268" s="539"/>
      <c r="C268" s="539"/>
      <c r="D268" s="539"/>
      <c r="E268" s="539"/>
      <c r="F268" s="539"/>
      <c r="G268" s="539"/>
      <c r="H268" s="539"/>
      <c r="I268" s="539"/>
      <c r="J268" s="539"/>
      <c r="K268" s="539"/>
      <c r="L268" s="539"/>
      <c r="M268" s="539"/>
      <c r="N268" s="539"/>
      <c r="O268" s="539"/>
      <c r="P268" s="539"/>
      <c r="Q268" s="539"/>
      <c r="R268" s="539"/>
      <c r="S268" s="539"/>
      <c r="T268" s="539"/>
      <c r="U268" s="539"/>
    </row>
    <row r="269" spans="1:21" ht="12.75">
      <c r="A269" s="539"/>
      <c r="B269" s="539"/>
      <c r="C269" s="539"/>
      <c r="D269" s="539"/>
      <c r="E269" s="539"/>
      <c r="F269" s="539"/>
      <c r="G269" s="539"/>
      <c r="H269" s="539"/>
      <c r="I269" s="539"/>
      <c r="J269" s="539"/>
      <c r="K269" s="539"/>
      <c r="L269" s="539"/>
      <c r="M269" s="539"/>
      <c r="N269" s="539"/>
      <c r="O269" s="539"/>
      <c r="P269" s="539"/>
      <c r="Q269" s="539"/>
      <c r="R269" s="539"/>
      <c r="S269" s="539"/>
      <c r="T269" s="539"/>
      <c r="U269" s="539"/>
    </row>
    <row r="270" spans="1:21" ht="12.75">
      <c r="A270" s="539"/>
      <c r="B270" s="539"/>
      <c r="C270" s="539"/>
      <c r="D270" s="539"/>
      <c r="E270" s="539"/>
      <c r="F270" s="539"/>
      <c r="G270" s="539"/>
      <c r="H270" s="539"/>
      <c r="I270" s="539"/>
      <c r="J270" s="539"/>
      <c r="K270" s="539"/>
      <c r="L270" s="539"/>
      <c r="M270" s="539"/>
      <c r="N270" s="539"/>
      <c r="O270" s="539"/>
      <c r="P270" s="539"/>
      <c r="Q270" s="539"/>
      <c r="R270" s="539"/>
      <c r="S270" s="539"/>
      <c r="T270" s="539"/>
      <c r="U270" s="539"/>
    </row>
  </sheetData>
  <sheetProtection/>
  <mergeCells count="90">
    <mergeCell ref="D59:R59"/>
    <mergeCell ref="D51:R51"/>
    <mergeCell ref="D52:R52"/>
    <mergeCell ref="D53:R53"/>
    <mergeCell ref="D63:R63"/>
    <mergeCell ref="A64:R64"/>
    <mergeCell ref="D61:R61"/>
    <mergeCell ref="D54:R54"/>
    <mergeCell ref="D62:R62"/>
    <mergeCell ref="D55:R55"/>
    <mergeCell ref="A149:C149"/>
    <mergeCell ref="A66:R66"/>
    <mergeCell ref="A89:C89"/>
    <mergeCell ref="A90:C90"/>
    <mergeCell ref="A91:C91"/>
    <mergeCell ref="A68:U68"/>
    <mergeCell ref="C70:F70"/>
    <mergeCell ref="A147:C147"/>
    <mergeCell ref="M70:O70"/>
    <mergeCell ref="T122:U122"/>
    <mergeCell ref="A65:R65"/>
    <mergeCell ref="D9:R9"/>
    <mergeCell ref="D10:R10"/>
    <mergeCell ref="D12:R12"/>
    <mergeCell ref="D13:R13"/>
    <mergeCell ref="D49:R49"/>
    <mergeCell ref="D50:R50"/>
    <mergeCell ref="D57:R57"/>
    <mergeCell ref="D14:R14"/>
    <mergeCell ref="D17:R17"/>
    <mergeCell ref="D21:R21"/>
    <mergeCell ref="D60:R60"/>
    <mergeCell ref="D58:R58"/>
    <mergeCell ref="D45:R45"/>
    <mergeCell ref="D46:R46"/>
    <mergeCell ref="D47:R47"/>
    <mergeCell ref="D48:R48"/>
    <mergeCell ref="D42:R42"/>
    <mergeCell ref="D43:R43"/>
    <mergeCell ref="D44:R44"/>
    <mergeCell ref="D56:R56"/>
    <mergeCell ref="A119:C119"/>
    <mergeCell ref="A120:C120"/>
    <mergeCell ref="A121:S121"/>
    <mergeCell ref="A148:C148"/>
    <mergeCell ref="A122:S122"/>
    <mergeCell ref="A123:U123"/>
    <mergeCell ref="A126:U126"/>
    <mergeCell ref="C128:F128"/>
    <mergeCell ref="M128:O128"/>
    <mergeCell ref="T92:U92"/>
    <mergeCell ref="A93:S93"/>
    <mergeCell ref="T93:U93"/>
    <mergeCell ref="A94:U94"/>
    <mergeCell ref="A92:S92"/>
    <mergeCell ref="T121:U121"/>
    <mergeCell ref="A97:U97"/>
    <mergeCell ref="C99:F99"/>
    <mergeCell ref="M99:O99"/>
    <mergeCell ref="A118:C118"/>
    <mergeCell ref="D27:R27"/>
    <mergeCell ref="D28:R28"/>
    <mergeCell ref="A31:R31"/>
    <mergeCell ref="A32:R32"/>
    <mergeCell ref="C40:F40"/>
    <mergeCell ref="M40:N40"/>
    <mergeCell ref="A38:U38"/>
    <mergeCell ref="A34:U34"/>
    <mergeCell ref="A35:U35"/>
    <mergeCell ref="A36:U36"/>
    <mergeCell ref="A33:R33"/>
    <mergeCell ref="D29:R29"/>
    <mergeCell ref="D30:R30"/>
    <mergeCell ref="C7:F7"/>
    <mergeCell ref="D24:R24"/>
    <mergeCell ref="M7:N7"/>
    <mergeCell ref="D22:R22"/>
    <mergeCell ref="D15:R15"/>
    <mergeCell ref="D11:R11"/>
    <mergeCell ref="D23:R23"/>
    <mergeCell ref="A2:U2"/>
    <mergeCell ref="A1:U1"/>
    <mergeCell ref="D25:R25"/>
    <mergeCell ref="D26:R26"/>
    <mergeCell ref="D16:R16"/>
    <mergeCell ref="D18:R18"/>
    <mergeCell ref="D19:R19"/>
    <mergeCell ref="D20:R20"/>
    <mergeCell ref="A3:U3"/>
    <mergeCell ref="A5:U5"/>
  </mergeCells>
  <conditionalFormatting sqref="S64:U65 S31:U32 D147:U148 D89:U89 D118:U118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U29"/>
  <sheetViews>
    <sheetView zoomScale="90" zoomScaleNormal="90" zoomScalePageLayoutView="0" workbookViewId="0" topLeftCell="C7">
      <selection activeCell="AM36" sqref="AM36"/>
    </sheetView>
  </sheetViews>
  <sheetFormatPr defaultColWidth="9.140625" defaultRowHeight="12.75"/>
  <cols>
    <col min="1" max="1" width="5.28125" style="28" customWidth="1"/>
    <col min="2" max="2" width="9.7109375" style="28" customWidth="1"/>
    <col min="3" max="3" width="5.7109375" style="28" customWidth="1"/>
    <col min="4" max="21" width="6.421875" style="28" customWidth="1"/>
    <col min="22" max="16384" width="9.140625" style="28" customWidth="1"/>
  </cols>
  <sheetData>
    <row r="1" spans="1:21" ht="12.75" customHeight="1">
      <c r="A1" s="730" t="s">
        <v>358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46" t="s">
        <v>205</v>
      </c>
      <c r="U1" s="746"/>
    </row>
    <row r="2" spans="1:21" ht="12.75" customHeight="1">
      <c r="A2" s="732" t="s">
        <v>359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44" t="s">
        <v>206</v>
      </c>
      <c r="U2" s="744"/>
    </row>
    <row r="3" spans="1:21" ht="12.75" customHeight="1">
      <c r="A3" s="745" t="s">
        <v>259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</row>
    <row r="4" spans="1:21" ht="12.75" customHeight="1">
      <c r="A4" s="7"/>
      <c r="B4" s="8"/>
      <c r="C4" s="8"/>
      <c r="D4" s="32"/>
      <c r="E4" s="8"/>
      <c r="F4" s="8"/>
      <c r="G4" s="8"/>
      <c r="H4" s="29"/>
      <c r="I4" s="29"/>
      <c r="J4" s="30"/>
      <c r="K4" s="21"/>
      <c r="L4" s="21"/>
      <c r="M4" s="20"/>
      <c r="N4" s="21"/>
      <c r="O4" s="21"/>
      <c r="P4" s="8"/>
      <c r="Q4" s="11"/>
      <c r="R4" s="11"/>
      <c r="S4" s="9"/>
      <c r="T4" s="8"/>
      <c r="U4" s="18"/>
    </row>
    <row r="5" spans="1:21" ht="14.25" customHeight="1">
      <c r="A5" s="725" t="s">
        <v>236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</row>
    <row r="6" spans="1:21" ht="6.75" customHeight="1">
      <c r="A6" s="7"/>
      <c r="B6" s="8"/>
      <c r="C6" s="8"/>
      <c r="D6" s="1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/>
      <c r="R6" s="11"/>
      <c r="S6" s="9"/>
      <c r="T6" s="9"/>
      <c r="U6" s="18"/>
    </row>
    <row r="7" spans="1:21" ht="12.75">
      <c r="A7" s="14"/>
      <c r="B7" s="15" t="s">
        <v>208</v>
      </c>
      <c r="C7" s="802">
        <f>'TC 66-204 page 1'!C7:F7</f>
        <v>0</v>
      </c>
      <c r="D7" s="802"/>
      <c r="E7" s="802"/>
      <c r="F7" s="802"/>
      <c r="G7" s="34"/>
      <c r="H7" s="8"/>
      <c r="I7" s="8"/>
      <c r="J7" s="9"/>
      <c r="K7" s="9"/>
      <c r="L7" s="19" t="s">
        <v>213</v>
      </c>
      <c r="M7" s="747">
        <f>'TC 66-204 page 2'!M8:N8</f>
        <v>0</v>
      </c>
      <c r="N7" s="722"/>
      <c r="O7" s="722"/>
      <c r="P7" s="31"/>
      <c r="Q7" s="32"/>
      <c r="R7" s="19" t="s">
        <v>335</v>
      </c>
      <c r="S7" s="19"/>
      <c r="T7" s="19"/>
      <c r="U7" s="22"/>
    </row>
    <row r="8" spans="1:21" ht="6.75" customHeight="1" thickBot="1">
      <c r="A8" s="7"/>
      <c r="B8" s="33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9"/>
      <c r="T8" s="9"/>
      <c r="U8" s="18"/>
    </row>
    <row r="9" spans="1:21" ht="17.25" customHeight="1">
      <c r="A9" s="5"/>
      <c r="B9" s="3"/>
      <c r="C9" s="3"/>
      <c r="D9" s="341">
        <v>83</v>
      </c>
      <c r="E9" s="341">
        <v>84</v>
      </c>
      <c r="F9" s="341">
        <v>85</v>
      </c>
      <c r="G9" s="341">
        <v>86</v>
      </c>
      <c r="H9" s="341">
        <v>87</v>
      </c>
      <c r="I9" s="341">
        <v>88</v>
      </c>
      <c r="J9" s="341">
        <v>89</v>
      </c>
      <c r="K9" s="341">
        <v>90</v>
      </c>
      <c r="L9" s="341">
        <v>91</v>
      </c>
      <c r="M9" s="341">
        <v>92</v>
      </c>
      <c r="N9" s="341">
        <v>93</v>
      </c>
      <c r="O9" s="341">
        <v>94</v>
      </c>
      <c r="P9" s="341">
        <v>95</v>
      </c>
      <c r="Q9" s="341">
        <v>96</v>
      </c>
      <c r="R9" s="341">
        <v>97</v>
      </c>
      <c r="S9" s="341">
        <v>98</v>
      </c>
      <c r="T9" s="341">
        <v>99</v>
      </c>
      <c r="U9" s="339">
        <v>100</v>
      </c>
    </row>
    <row r="10" spans="1:21" ht="120.75" customHeight="1">
      <c r="A10" s="6" t="s">
        <v>214</v>
      </c>
      <c r="B10" s="36" t="s">
        <v>215</v>
      </c>
      <c r="C10" s="4" t="s">
        <v>216</v>
      </c>
      <c r="D10" s="26" t="s">
        <v>607</v>
      </c>
      <c r="E10" s="26" t="s">
        <v>608</v>
      </c>
      <c r="F10" s="26" t="s">
        <v>609</v>
      </c>
      <c r="G10" s="9"/>
      <c r="H10" s="2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13"/>
    </row>
    <row r="11" spans="1:21" ht="18.75" customHeight="1">
      <c r="A11" s="508"/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501"/>
      <c r="O11" s="501"/>
      <c r="P11" s="501"/>
      <c r="Q11" s="501"/>
      <c r="R11" s="501"/>
      <c r="S11" s="501"/>
      <c r="T11" s="501"/>
      <c r="U11" s="495"/>
    </row>
    <row r="12" spans="1:21" ht="18.75" customHeight="1">
      <c r="A12" s="508"/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501"/>
      <c r="O12" s="501"/>
      <c r="P12" s="501"/>
      <c r="Q12" s="501"/>
      <c r="R12" s="501"/>
      <c r="S12" s="501"/>
      <c r="T12" s="501"/>
      <c r="U12" s="495"/>
    </row>
    <row r="13" spans="1:21" ht="18.75" customHeight="1">
      <c r="A13" s="508"/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501"/>
      <c r="O13" s="501"/>
      <c r="P13" s="501"/>
      <c r="Q13" s="501"/>
      <c r="R13" s="501"/>
      <c r="S13" s="501"/>
      <c r="T13" s="501"/>
      <c r="U13" s="495"/>
    </row>
    <row r="14" spans="1:21" ht="18.75" customHeight="1">
      <c r="A14" s="508"/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501"/>
      <c r="O14" s="501"/>
      <c r="P14" s="501"/>
      <c r="Q14" s="501"/>
      <c r="R14" s="501"/>
      <c r="S14" s="501"/>
      <c r="T14" s="501"/>
      <c r="U14" s="495"/>
    </row>
    <row r="15" spans="1:21" ht="18.75" customHeight="1">
      <c r="A15" s="508"/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5"/>
    </row>
    <row r="16" spans="1:21" ht="18.75" customHeight="1">
      <c r="A16" s="508"/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5"/>
    </row>
    <row r="17" spans="1:21" ht="18.75" customHeight="1">
      <c r="A17" s="508"/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5"/>
    </row>
    <row r="18" spans="1:21" ht="18.75" customHeight="1">
      <c r="A18" s="508"/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5"/>
    </row>
    <row r="19" spans="1:21" ht="18.75" customHeight="1">
      <c r="A19" s="508"/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5"/>
    </row>
    <row r="20" spans="1:21" ht="18.75" customHeight="1">
      <c r="A20" s="508"/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5"/>
    </row>
    <row r="21" spans="1:21" ht="18.75" customHeight="1">
      <c r="A21" s="508"/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5"/>
    </row>
    <row r="22" spans="1:21" ht="18.75" customHeight="1">
      <c r="A22" s="508"/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5"/>
    </row>
    <row r="23" spans="1:21" ht="18.75" customHeight="1">
      <c r="A23" s="508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5"/>
    </row>
    <row r="24" spans="1:21" ht="18.75" customHeight="1">
      <c r="A24" s="508"/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5"/>
    </row>
    <row r="25" spans="1:21" ht="18.75" customHeight="1">
      <c r="A25" s="508"/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5"/>
    </row>
    <row r="26" spans="1:21" ht="18.75" customHeight="1" thickBot="1">
      <c r="A26" s="509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510"/>
    </row>
    <row r="27" spans="1:21" ht="18.75" customHeight="1">
      <c r="A27" s="748" t="s">
        <v>233</v>
      </c>
      <c r="B27" s="716"/>
      <c r="C27" s="410">
        <f aca="true" t="shared" si="0" ref="C27:U27">IF(SUM(C11:C26)=0,"",SUM(C11:C26))</f>
      </c>
      <c r="D27" s="107">
        <f t="shared" si="0"/>
      </c>
      <c r="E27" s="108">
        <f t="shared" si="0"/>
      </c>
      <c r="F27" s="108">
        <f t="shared" si="0"/>
      </c>
      <c r="G27" s="109">
        <f t="shared" si="0"/>
      </c>
      <c r="H27" s="108">
        <f t="shared" si="0"/>
      </c>
      <c r="I27" s="109">
        <f t="shared" si="0"/>
      </c>
      <c r="J27" s="108">
        <f t="shared" si="0"/>
      </c>
      <c r="K27" s="108">
        <f t="shared" si="0"/>
      </c>
      <c r="L27" s="108">
        <f t="shared" si="0"/>
      </c>
      <c r="M27" s="108">
        <f t="shared" si="0"/>
      </c>
      <c r="N27" s="105">
        <f t="shared" si="0"/>
      </c>
      <c r="O27" s="110">
        <f t="shared" si="0"/>
      </c>
      <c r="P27" s="120">
        <f t="shared" si="0"/>
      </c>
      <c r="Q27" s="105">
        <f t="shared" si="0"/>
      </c>
      <c r="R27" s="110">
        <f t="shared" si="0"/>
      </c>
      <c r="S27" s="120">
        <f t="shared" si="0"/>
      </c>
      <c r="T27" s="370">
        <f t="shared" si="0"/>
      </c>
      <c r="U27" s="121">
        <f t="shared" si="0"/>
      </c>
    </row>
    <row r="28" spans="1:21" ht="18.75" customHeight="1">
      <c r="A28" s="114"/>
      <c r="B28" s="452" t="s">
        <v>234</v>
      </c>
      <c r="C28" s="409"/>
      <c r="D28" s="344">
        <f>D27</f>
      </c>
      <c r="E28" s="99">
        <f aca="true" t="shared" si="1" ref="E28:U28">E27</f>
      </c>
      <c r="F28" s="99">
        <f t="shared" si="1"/>
      </c>
      <c r="G28" s="345">
        <f t="shared" si="1"/>
      </c>
      <c r="H28" s="99">
        <f t="shared" si="1"/>
      </c>
      <c r="I28" s="345">
        <f t="shared" si="1"/>
      </c>
      <c r="J28" s="99">
        <f t="shared" si="1"/>
      </c>
      <c r="K28" s="99">
        <f t="shared" si="1"/>
      </c>
      <c r="L28" s="99">
        <f t="shared" si="1"/>
      </c>
      <c r="M28" s="99">
        <f t="shared" si="1"/>
      </c>
      <c r="N28" s="43">
        <f t="shared" si="1"/>
      </c>
      <c r="O28" s="346">
        <f t="shared" si="1"/>
      </c>
      <c r="P28" s="126">
        <f t="shared" si="1"/>
      </c>
      <c r="Q28" s="43">
        <f t="shared" si="1"/>
      </c>
      <c r="R28" s="346">
        <f t="shared" si="1"/>
      </c>
      <c r="S28" s="126">
        <f t="shared" si="1"/>
      </c>
      <c r="T28" s="263">
        <f t="shared" si="1"/>
      </c>
      <c r="U28" s="342">
        <f t="shared" si="1"/>
      </c>
    </row>
    <row r="29" spans="1:21" ht="18.75" customHeight="1" thickBot="1">
      <c r="A29" s="115"/>
      <c r="B29" s="453" t="s">
        <v>235</v>
      </c>
      <c r="C29" s="454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4"/>
    </row>
  </sheetData>
  <sheetProtection sheet="1" objects="1" scenarios="1"/>
  <mergeCells count="9">
    <mergeCell ref="A27:B27"/>
    <mergeCell ref="A3:U3"/>
    <mergeCell ref="A5:U5"/>
    <mergeCell ref="C7:F7"/>
    <mergeCell ref="M7:O7"/>
    <mergeCell ref="A1:S1"/>
    <mergeCell ref="T1:U1"/>
    <mergeCell ref="A2:S2"/>
    <mergeCell ref="T2:U2"/>
  </mergeCells>
  <printOptions/>
  <pageMargins left="0.25" right="0" top="0.25" bottom="0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AG533"/>
  <sheetViews>
    <sheetView zoomScalePageLayoutView="0" workbookViewId="0" topLeftCell="A1">
      <selection activeCell="AM36" sqref="AM36"/>
    </sheetView>
  </sheetViews>
  <sheetFormatPr defaultColWidth="9.140625" defaultRowHeight="12.75"/>
  <cols>
    <col min="1" max="1" width="2.8515625" style="150" customWidth="1"/>
    <col min="2" max="8" width="2.8515625" style="79" customWidth="1"/>
    <col min="9" max="9" width="2.8515625" style="248" customWidth="1"/>
    <col min="10" max="17" width="2.8515625" style="79" customWidth="1"/>
    <col min="18" max="18" width="3.421875" style="79" customWidth="1"/>
    <col min="19" max="19" width="2.28125" style="79" customWidth="1"/>
    <col min="20" max="20" width="4.00390625" style="79" customWidth="1"/>
    <col min="21" max="21" width="11.421875" style="258" customWidth="1"/>
    <col min="22" max="22" width="2.851562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7" width="2.8515625" style="258" customWidth="1"/>
    <col min="28" max="28" width="4.57421875" style="258" customWidth="1"/>
    <col min="29" max="34" width="2.8515625" style="79" customWidth="1"/>
    <col min="35" max="16384" width="9.140625" style="79" customWidth="1"/>
  </cols>
  <sheetData>
    <row r="1" spans="1:31" ht="13.5" customHeight="1">
      <c r="A1" s="753" t="s">
        <v>144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253"/>
      <c r="AC1" s="253"/>
      <c r="AD1" s="253"/>
      <c r="AE1" s="253"/>
    </row>
    <row r="2" spans="1:31" ht="13.5" customHeight="1">
      <c r="A2" s="753" t="s">
        <v>145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253"/>
      <c r="AC2" s="253"/>
      <c r="AD2" s="253"/>
      <c r="AE2" s="253"/>
    </row>
    <row r="3" spans="1:31" ht="13.5" customHeight="1">
      <c r="A3" s="753" t="s">
        <v>146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253"/>
      <c r="AC3" s="253"/>
      <c r="AD3" s="253"/>
      <c r="AE3" s="253"/>
    </row>
    <row r="4" spans="1:31" ht="25.5" customHeight="1">
      <c r="A4" s="760" t="s">
        <v>236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254"/>
      <c r="AC4" s="254"/>
      <c r="AD4" s="254"/>
      <c r="AE4" s="254"/>
    </row>
    <row r="5" spans="1:27" ht="18" customHeight="1">
      <c r="A5" s="148"/>
      <c r="B5" s="69"/>
      <c r="C5" s="64"/>
      <c r="D5" s="64"/>
      <c r="E5" s="64"/>
      <c r="F5" s="64"/>
      <c r="G5" s="64"/>
      <c r="H5" s="64"/>
      <c r="I5" s="66"/>
      <c r="J5" s="64"/>
      <c r="K5" s="246"/>
      <c r="L5" s="246"/>
      <c r="M5" s="67"/>
      <c r="N5" s="67"/>
      <c r="O5" s="67"/>
      <c r="P5" s="67"/>
      <c r="Q5" s="67"/>
      <c r="R5" s="67"/>
      <c r="S5" s="67"/>
      <c r="T5" s="67"/>
      <c r="U5" s="8"/>
      <c r="V5" s="8"/>
      <c r="W5" s="11"/>
      <c r="X5" s="11"/>
      <c r="Y5" s="22"/>
      <c r="Z5" s="8"/>
      <c r="AA5" s="8"/>
    </row>
    <row r="6" spans="1:28" ht="22.5" customHeight="1">
      <c r="A6" s="742" t="s">
        <v>123</v>
      </c>
      <c r="B6" s="742"/>
      <c r="C6" s="742"/>
      <c r="D6" s="742"/>
      <c r="E6" s="722"/>
      <c r="F6" s="722"/>
      <c r="G6" s="722"/>
      <c r="H6" s="722"/>
      <c r="I6" s="722"/>
      <c r="J6" s="722"/>
      <c r="K6" s="722"/>
      <c r="L6" s="722"/>
      <c r="M6" s="16"/>
      <c r="N6" s="724" t="s">
        <v>126</v>
      </c>
      <c r="O6" s="724"/>
      <c r="P6" s="724"/>
      <c r="Q6" s="724"/>
      <c r="R6" s="722"/>
      <c r="S6" s="722"/>
      <c r="T6" s="722"/>
      <c r="U6" s="722"/>
      <c r="V6" s="34"/>
      <c r="W6" s="34"/>
      <c r="X6" s="2" t="s">
        <v>610</v>
      </c>
      <c r="Y6" s="369"/>
      <c r="Z6" s="368"/>
      <c r="AA6" s="2"/>
      <c r="AB6" s="149"/>
    </row>
    <row r="7" spans="1:33" ht="14.25" customHeight="1">
      <c r="A7" s="148"/>
      <c r="B7" s="73"/>
      <c r="C7" s="247"/>
      <c r="D7" s="247"/>
      <c r="E7" s="247"/>
      <c r="F7" s="69"/>
      <c r="G7" s="69"/>
      <c r="H7" s="75"/>
      <c r="I7" s="75"/>
      <c r="J7" s="69"/>
      <c r="K7" s="62"/>
      <c r="L7" s="62"/>
      <c r="M7" s="67"/>
      <c r="N7" s="67"/>
      <c r="O7" s="67"/>
      <c r="P7" s="67"/>
      <c r="Q7" s="67"/>
      <c r="R7" s="67"/>
      <c r="S7" s="67"/>
      <c r="T7" s="67"/>
      <c r="U7" s="8"/>
      <c r="V7" s="8"/>
      <c r="W7" s="11"/>
      <c r="X7" s="11"/>
      <c r="Y7" s="22"/>
      <c r="Z7" s="8"/>
      <c r="AA7" s="8"/>
      <c r="AG7" s="86"/>
    </row>
    <row r="8" spans="1:28" s="86" customFormat="1" ht="13.5" customHeight="1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42"/>
      <c r="AB8" s="143"/>
    </row>
    <row r="9" spans="1:30" s="86" customFormat="1" ht="14.25" customHeight="1" thickBot="1">
      <c r="A9" s="148" t="s">
        <v>620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352"/>
      <c r="V9" s="13"/>
      <c r="W9" s="34"/>
      <c r="X9" s="22"/>
      <c r="Y9" s="13"/>
      <c r="Z9" s="67"/>
      <c r="AA9" s="13"/>
      <c r="AB9" s="143"/>
      <c r="AC9" s="261"/>
      <c r="AD9" s="251"/>
    </row>
    <row r="10" spans="1:29" s="86" customFormat="1" ht="14.25" customHeight="1">
      <c r="A10" s="148"/>
      <c r="B10" s="8"/>
      <c r="C10" s="8"/>
      <c r="D10" s="8"/>
      <c r="E10" s="8"/>
      <c r="F10" s="8"/>
      <c r="G10" s="8"/>
      <c r="H10" s="8"/>
      <c r="I10" s="8"/>
      <c r="J10" s="8"/>
      <c r="K10" s="246"/>
      <c r="L10" s="246"/>
      <c r="M10" s="67"/>
      <c r="N10" s="67"/>
      <c r="O10" s="67"/>
      <c r="P10" s="67"/>
      <c r="Q10" s="67"/>
      <c r="R10" s="67"/>
      <c r="S10" s="67"/>
      <c r="T10" s="67"/>
      <c r="U10" s="353"/>
      <c r="V10" s="8"/>
      <c r="W10" s="11"/>
      <c r="X10" s="11"/>
      <c r="Y10" s="22"/>
      <c r="Z10" s="8"/>
      <c r="AA10" s="8"/>
      <c r="AB10" s="143"/>
      <c r="AC10" s="145"/>
    </row>
    <row r="11" spans="1:29" s="87" customFormat="1" ht="14.25" customHeight="1" thickBot="1">
      <c r="A11" s="148" t="s">
        <v>620</v>
      </c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366"/>
      <c r="U11" s="354"/>
      <c r="V11" s="13"/>
      <c r="W11" s="13"/>
      <c r="X11" s="8"/>
      <c r="Y11" s="8"/>
      <c r="Z11" s="8"/>
      <c r="AA11" s="8"/>
      <c r="AB11" s="143"/>
      <c r="AC11" s="145"/>
    </row>
    <row r="12" spans="1:30" s="86" customFormat="1" ht="14.25" customHeight="1">
      <c r="A12" s="148"/>
      <c r="B12" s="8"/>
      <c r="C12" s="8"/>
      <c r="D12" s="8"/>
      <c r="E12" s="8"/>
      <c r="F12" s="8"/>
      <c r="G12" s="8"/>
      <c r="H12" s="8"/>
      <c r="I12" s="8"/>
      <c r="J12" s="8"/>
      <c r="K12" s="246"/>
      <c r="L12" s="246"/>
      <c r="M12" s="67"/>
      <c r="N12" s="67"/>
      <c r="O12" s="67"/>
      <c r="P12" s="67"/>
      <c r="Q12" s="67"/>
      <c r="R12" s="67"/>
      <c r="S12" s="67"/>
      <c r="T12" s="67"/>
      <c r="U12" s="20"/>
      <c r="V12" s="11"/>
      <c r="W12" s="11"/>
      <c r="X12" s="11"/>
      <c r="Y12" s="22"/>
      <c r="Z12" s="8"/>
      <c r="AA12" s="8"/>
      <c r="AB12" s="143"/>
      <c r="AC12" s="87"/>
      <c r="AD12" s="87"/>
    </row>
    <row r="13" spans="1:30" s="86" customFormat="1" ht="14.25" customHeight="1" thickBot="1">
      <c r="A13" s="148" t="s">
        <v>620</v>
      </c>
      <c r="B13" s="757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250"/>
      <c r="V13" s="13"/>
      <c r="W13" s="8"/>
      <c r="X13" s="34"/>
      <c r="Y13" s="355"/>
      <c r="Z13" s="8"/>
      <c r="AA13" s="356"/>
      <c r="AB13" s="264"/>
      <c r="AC13" s="252"/>
      <c r="AD13" s="252"/>
    </row>
    <row r="14" spans="1:28" s="86" customFormat="1" ht="14.25" customHeight="1">
      <c r="A14" s="148"/>
      <c r="B14" s="8"/>
      <c r="C14" s="8"/>
      <c r="D14" s="8"/>
      <c r="E14" s="8"/>
      <c r="F14" s="8"/>
      <c r="G14" s="8"/>
      <c r="H14" s="8"/>
      <c r="I14" s="8"/>
      <c r="J14" s="8"/>
      <c r="K14" s="246"/>
      <c r="L14" s="246"/>
      <c r="M14" s="67"/>
      <c r="N14" s="67"/>
      <c r="O14" s="67"/>
      <c r="P14" s="67"/>
      <c r="Q14" s="67"/>
      <c r="R14" s="67"/>
      <c r="S14" s="67"/>
      <c r="T14" s="67"/>
      <c r="U14" s="20"/>
      <c r="V14" s="11"/>
      <c r="W14" s="11"/>
      <c r="X14" s="11"/>
      <c r="Y14" s="22"/>
      <c r="Z14" s="8"/>
      <c r="AA14" s="8"/>
      <c r="AB14" s="143"/>
    </row>
    <row r="15" spans="1:28" s="86" customFormat="1" ht="14.25" customHeight="1" thickBot="1">
      <c r="A15" s="148" t="s">
        <v>620</v>
      </c>
      <c r="B15" s="759"/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352"/>
      <c r="V15" s="13"/>
      <c r="W15" s="8"/>
      <c r="X15" s="357"/>
      <c r="Y15" s="22"/>
      <c r="Z15" s="8"/>
      <c r="AA15" s="356"/>
      <c r="AB15" s="143"/>
    </row>
    <row r="16" spans="1:28" s="86" customFormat="1" ht="14.25" customHeight="1">
      <c r="A16" s="14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55"/>
      <c r="V16" s="13"/>
      <c r="W16" s="8"/>
      <c r="X16" s="357"/>
      <c r="Y16" s="22"/>
      <c r="Z16" s="8"/>
      <c r="AA16" s="356"/>
      <c r="AB16" s="143"/>
    </row>
    <row r="17" spans="1:28" s="86" customFormat="1" ht="14.25" customHeight="1" thickBot="1">
      <c r="A17" s="148" t="s">
        <v>620</v>
      </c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250"/>
      <c r="V17" s="13"/>
      <c r="W17" s="8"/>
      <c r="X17" s="356"/>
      <c r="Y17" s="356"/>
      <c r="Z17" s="356"/>
      <c r="AA17" s="8"/>
      <c r="AB17" s="143"/>
    </row>
    <row r="18" spans="1:28" s="86" customFormat="1" ht="14.25" customHeight="1">
      <c r="A18" s="148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22"/>
      <c r="V18" s="356"/>
      <c r="W18" s="8"/>
      <c r="X18" s="356"/>
      <c r="Y18" s="356"/>
      <c r="Z18" s="356"/>
      <c r="AA18" s="8"/>
      <c r="AB18" s="143"/>
    </row>
    <row r="19" spans="1:28" s="87" customFormat="1" ht="14.25" customHeight="1" thickBot="1">
      <c r="A19" s="148" t="s">
        <v>620</v>
      </c>
      <c r="B19" s="759"/>
      <c r="C19" s="759"/>
      <c r="D19" s="759"/>
      <c r="E19" s="759"/>
      <c r="F19" s="759"/>
      <c r="G19" s="759"/>
      <c r="H19" s="759"/>
      <c r="I19" s="759"/>
      <c r="J19" s="759"/>
      <c r="K19" s="246"/>
      <c r="L19" s="246"/>
      <c r="M19" s="358"/>
      <c r="N19" s="358"/>
      <c r="O19" s="67"/>
      <c r="P19" s="358"/>
      <c r="Q19" s="358"/>
      <c r="R19" s="358"/>
      <c r="S19" s="358"/>
      <c r="T19" s="358"/>
      <c r="U19" s="352"/>
      <c r="V19" s="8"/>
      <c r="W19" s="8"/>
      <c r="X19" s="359"/>
      <c r="Y19" s="355"/>
      <c r="Z19" s="360"/>
      <c r="AA19" s="360"/>
      <c r="AB19" s="147"/>
    </row>
    <row r="20" spans="1:28" s="86" customFormat="1" ht="14.25" customHeight="1">
      <c r="A20" s="148"/>
      <c r="B20" s="8"/>
      <c r="C20" s="8"/>
      <c r="D20" s="8"/>
      <c r="E20" s="8"/>
      <c r="F20" s="8"/>
      <c r="G20" s="8"/>
      <c r="H20" s="8"/>
      <c r="I20" s="8"/>
      <c r="J20" s="8"/>
      <c r="K20" s="246"/>
      <c r="L20" s="246"/>
      <c r="M20" s="67"/>
      <c r="N20" s="67"/>
      <c r="O20" s="67"/>
      <c r="P20" s="67"/>
      <c r="Q20" s="67"/>
      <c r="R20" s="67"/>
      <c r="S20" s="67"/>
      <c r="T20" s="67"/>
      <c r="U20" s="20"/>
      <c r="V20" s="11"/>
      <c r="W20" s="11"/>
      <c r="X20" s="11"/>
      <c r="Y20" s="22"/>
      <c r="Z20" s="8"/>
      <c r="AA20" s="8"/>
      <c r="AB20" s="143"/>
    </row>
    <row r="21" spans="1:28" s="86" customFormat="1" ht="14.25" customHeight="1" thickBot="1">
      <c r="A21" s="148" t="s">
        <v>620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67"/>
      <c r="P21" s="67"/>
      <c r="Q21" s="67"/>
      <c r="R21" s="67"/>
      <c r="S21" s="67"/>
      <c r="T21" s="67"/>
      <c r="U21" s="250"/>
      <c r="V21" s="11"/>
      <c r="W21" s="11"/>
      <c r="X21" s="11"/>
      <c r="Y21" s="22"/>
      <c r="Z21" s="8"/>
      <c r="AA21" s="8"/>
      <c r="AB21" s="143"/>
    </row>
    <row r="22" spans="1:28" s="86" customFormat="1" ht="14.25" customHeight="1">
      <c r="A22" s="148"/>
      <c r="B22" s="8"/>
      <c r="C22" s="8"/>
      <c r="D22" s="8"/>
      <c r="E22" s="8"/>
      <c r="F22" s="8"/>
      <c r="G22" s="8"/>
      <c r="H22" s="8"/>
      <c r="I22" s="8"/>
      <c r="J22" s="8"/>
      <c r="K22" s="246"/>
      <c r="L22" s="246"/>
      <c r="M22" s="67"/>
      <c r="N22" s="67"/>
      <c r="O22" s="67"/>
      <c r="P22" s="67"/>
      <c r="Q22" s="67"/>
      <c r="R22" s="67"/>
      <c r="S22" s="67"/>
      <c r="T22" s="67"/>
      <c r="U22" s="20"/>
      <c r="V22" s="11"/>
      <c r="W22" s="11"/>
      <c r="X22" s="11"/>
      <c r="Y22" s="22"/>
      <c r="Z22" s="8"/>
      <c r="AA22" s="8"/>
      <c r="AB22" s="143"/>
    </row>
    <row r="23" spans="1:28" s="86" customFormat="1" ht="14.25" customHeight="1" thickBot="1">
      <c r="A23" s="148" t="s">
        <v>620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67"/>
      <c r="T23" s="67"/>
      <c r="U23" s="250"/>
      <c r="V23" s="11"/>
      <c r="W23" s="11"/>
      <c r="X23" s="11"/>
      <c r="Y23" s="22"/>
      <c r="Z23" s="8"/>
      <c r="AA23" s="8"/>
      <c r="AB23" s="143"/>
    </row>
    <row r="24" spans="1:28" s="86" customFormat="1" ht="14.25" customHeight="1">
      <c r="A24" s="148"/>
      <c r="B24" s="8"/>
      <c r="C24" s="8"/>
      <c r="D24" s="8"/>
      <c r="E24" s="8"/>
      <c r="F24" s="8"/>
      <c r="G24" s="8"/>
      <c r="H24" s="8"/>
      <c r="I24" s="8"/>
      <c r="J24" s="8"/>
      <c r="K24" s="246"/>
      <c r="L24" s="246"/>
      <c r="M24" s="67"/>
      <c r="N24" s="67"/>
      <c r="O24" s="67"/>
      <c r="P24" s="67"/>
      <c r="Q24" s="67"/>
      <c r="R24" s="67"/>
      <c r="S24" s="67"/>
      <c r="T24" s="67"/>
      <c r="U24" s="20"/>
      <c r="V24" s="8"/>
      <c r="W24" s="11"/>
      <c r="X24" s="11"/>
      <c r="Y24" s="22"/>
      <c r="Z24" s="8"/>
      <c r="AA24" s="8"/>
      <c r="AB24" s="143"/>
    </row>
    <row r="25" spans="1:28" s="86" customFormat="1" ht="14.25" customHeight="1" thickBot="1">
      <c r="A25" s="148" t="s">
        <v>620</v>
      </c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250"/>
      <c r="V25" s="8"/>
      <c r="W25" s="11"/>
      <c r="X25" s="11"/>
      <c r="Y25" s="22"/>
      <c r="Z25" s="8"/>
      <c r="AA25" s="8"/>
      <c r="AB25" s="143"/>
    </row>
    <row r="26" spans="1:28" s="86" customFormat="1" ht="14.25" customHeight="1">
      <c r="A26" s="148"/>
      <c r="B26" s="8"/>
      <c r="C26" s="8"/>
      <c r="D26" s="8"/>
      <c r="E26" s="8"/>
      <c r="F26" s="8"/>
      <c r="G26" s="8"/>
      <c r="H26" s="8"/>
      <c r="I26" s="8"/>
      <c r="J26" s="8"/>
      <c r="K26" s="246"/>
      <c r="L26" s="246"/>
      <c r="M26" s="67"/>
      <c r="N26" s="67"/>
      <c r="O26" s="67"/>
      <c r="P26" s="67"/>
      <c r="Q26" s="67"/>
      <c r="R26" s="67"/>
      <c r="S26" s="67"/>
      <c r="T26" s="67"/>
      <c r="U26" s="20"/>
      <c r="V26" s="8"/>
      <c r="W26" s="11"/>
      <c r="X26" s="11"/>
      <c r="Y26" s="22"/>
      <c r="Z26" s="8"/>
      <c r="AA26" s="8"/>
      <c r="AB26" s="143"/>
    </row>
    <row r="27" spans="1:28" s="86" customFormat="1" ht="14.25" customHeight="1" thickBot="1">
      <c r="A27" s="148" t="s">
        <v>620</v>
      </c>
      <c r="B27" s="757"/>
      <c r="C27" s="757"/>
      <c r="D27" s="757"/>
      <c r="E27" s="757"/>
      <c r="F27" s="757"/>
      <c r="G27" s="757"/>
      <c r="H27" s="11"/>
      <c r="I27" s="11"/>
      <c r="J27" s="11"/>
      <c r="K27" s="62"/>
      <c r="L27" s="62"/>
      <c r="M27" s="67"/>
      <c r="N27" s="67"/>
      <c r="O27" s="67"/>
      <c r="P27" s="67"/>
      <c r="Q27" s="67"/>
      <c r="R27" s="67"/>
      <c r="S27" s="67"/>
      <c r="T27" s="67"/>
      <c r="U27" s="250"/>
      <c r="V27" s="8"/>
      <c r="W27" s="11"/>
      <c r="X27" s="11"/>
      <c r="Y27" s="22"/>
      <c r="Z27" s="8"/>
      <c r="AA27" s="8"/>
      <c r="AB27" s="143"/>
    </row>
    <row r="28" spans="1:28" s="86" customFormat="1" ht="14.25" customHeight="1">
      <c r="A28" s="148"/>
      <c r="B28" s="11"/>
      <c r="C28" s="11"/>
      <c r="D28" s="11"/>
      <c r="E28" s="11"/>
      <c r="F28" s="11"/>
      <c r="G28" s="11"/>
      <c r="H28" s="11"/>
      <c r="I28" s="11"/>
      <c r="J28" s="11"/>
      <c r="K28" s="246"/>
      <c r="L28" s="246"/>
      <c r="M28" s="67"/>
      <c r="N28" s="67"/>
      <c r="O28" s="67"/>
      <c r="P28" s="67"/>
      <c r="Q28" s="67"/>
      <c r="R28" s="67"/>
      <c r="S28" s="67"/>
      <c r="T28" s="67"/>
      <c r="U28" s="20"/>
      <c r="V28" s="8"/>
      <c r="W28" s="11"/>
      <c r="X28" s="11"/>
      <c r="Y28" s="22"/>
      <c r="Z28" s="8"/>
      <c r="AA28" s="8"/>
      <c r="AB28" s="143"/>
    </row>
    <row r="29" spans="1:28" s="86" customFormat="1" ht="14.25" customHeight="1" thickBot="1">
      <c r="A29" s="148" t="s">
        <v>620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250"/>
      <c r="V29" s="8"/>
      <c r="W29" s="11"/>
      <c r="X29" s="11"/>
      <c r="Y29" s="351"/>
      <c r="Z29" s="8"/>
      <c r="AA29" s="8"/>
      <c r="AB29" s="143"/>
    </row>
    <row r="30" spans="1:28" s="86" customFormat="1" ht="14.25" customHeight="1">
      <c r="A30" s="148"/>
      <c r="B30" s="11"/>
      <c r="C30" s="11"/>
      <c r="D30" s="11"/>
      <c r="E30" s="11"/>
      <c r="F30" s="11"/>
      <c r="G30" s="11"/>
      <c r="H30" s="11"/>
      <c r="I30" s="11"/>
      <c r="J30" s="11"/>
      <c r="K30" s="246"/>
      <c r="L30" s="246"/>
      <c r="M30" s="67"/>
      <c r="N30" s="67"/>
      <c r="O30" s="67"/>
      <c r="P30" s="67"/>
      <c r="Q30" s="67"/>
      <c r="R30" s="67"/>
      <c r="S30" s="67"/>
      <c r="T30" s="67"/>
      <c r="U30" s="20"/>
      <c r="V30" s="8"/>
      <c r="W30" s="11"/>
      <c r="X30" s="11"/>
      <c r="Y30" s="361"/>
      <c r="Z30" s="8"/>
      <c r="AA30" s="8"/>
      <c r="AB30" s="143"/>
    </row>
    <row r="31" spans="1:28" s="86" customFormat="1" ht="14.25" customHeight="1" thickBot="1">
      <c r="A31" s="148" t="s">
        <v>620</v>
      </c>
      <c r="B31" s="759"/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59"/>
      <c r="N31" s="759"/>
      <c r="O31" s="759"/>
      <c r="P31" s="67"/>
      <c r="Q31" s="67"/>
      <c r="R31" s="67"/>
      <c r="S31" s="67"/>
      <c r="T31" s="67"/>
      <c r="U31" s="250"/>
      <c r="V31" s="8"/>
      <c r="W31" s="11"/>
      <c r="X31" s="11"/>
      <c r="Y31" s="22"/>
      <c r="Z31" s="8"/>
      <c r="AA31" s="8"/>
      <c r="AB31" s="143"/>
    </row>
    <row r="32" spans="1:28" s="86" customFormat="1" ht="14.25" customHeight="1">
      <c r="A32" s="148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20"/>
      <c r="V32" s="8"/>
      <c r="W32" s="11"/>
      <c r="X32" s="11"/>
      <c r="Y32" s="22"/>
      <c r="Z32" s="8"/>
      <c r="AA32" s="8"/>
      <c r="AB32" s="143"/>
    </row>
    <row r="33" spans="1:28" s="87" customFormat="1" ht="14.25" customHeight="1" thickBot="1">
      <c r="A33" s="148" t="s">
        <v>620</v>
      </c>
      <c r="B33" s="803"/>
      <c r="C33" s="803"/>
      <c r="D33" s="803"/>
      <c r="E33" s="803"/>
      <c r="F33" s="803"/>
      <c r="G33" s="803"/>
      <c r="H33" s="803"/>
      <c r="I33" s="803"/>
      <c r="J33" s="803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250"/>
      <c r="V33" s="8"/>
      <c r="W33" s="11"/>
      <c r="X33" s="11"/>
      <c r="Y33" s="22"/>
      <c r="Z33" s="8"/>
      <c r="AA33" s="8"/>
      <c r="AB33" s="143"/>
    </row>
    <row r="34" spans="1:28" s="145" customFormat="1" ht="14.25" customHeight="1">
      <c r="A34" s="148"/>
      <c r="B34" s="11"/>
      <c r="C34" s="11"/>
      <c r="D34" s="11"/>
      <c r="E34" s="11"/>
      <c r="F34" s="11"/>
      <c r="G34" s="11"/>
      <c r="H34" s="11"/>
      <c r="I34" s="11"/>
      <c r="J34" s="11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0"/>
      <c r="V34" s="8"/>
      <c r="W34" s="11"/>
      <c r="X34" s="11"/>
      <c r="Y34" s="22"/>
      <c r="Z34" s="8"/>
      <c r="AA34" s="8"/>
      <c r="AB34" s="143"/>
    </row>
    <row r="35" spans="1:28" s="144" customFormat="1" ht="14.25" customHeight="1" thickBot="1">
      <c r="A35" s="148" t="s">
        <v>620</v>
      </c>
      <c r="B35" s="757"/>
      <c r="C35" s="757"/>
      <c r="D35" s="757"/>
      <c r="E35" s="757"/>
      <c r="F35" s="757"/>
      <c r="G35" s="757"/>
      <c r="H35" s="757"/>
      <c r="I35" s="757"/>
      <c r="J35" s="22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50"/>
      <c r="V35" s="8"/>
      <c r="W35" s="11"/>
      <c r="X35" s="11"/>
      <c r="Y35" s="22"/>
      <c r="Z35" s="8"/>
      <c r="AA35" s="8"/>
      <c r="AB35" s="143"/>
    </row>
    <row r="36" spans="1:28" s="145" customFormat="1" ht="14.25" customHeight="1">
      <c r="A36" s="148"/>
      <c r="B36" s="8"/>
      <c r="C36" s="8"/>
      <c r="D36" s="8"/>
      <c r="E36" s="8"/>
      <c r="F36" s="8"/>
      <c r="G36" s="8"/>
      <c r="H36" s="8"/>
      <c r="I36" s="7"/>
      <c r="J36" s="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0"/>
      <c r="V36" s="8"/>
      <c r="W36" s="11"/>
      <c r="X36" s="11"/>
      <c r="Y36" s="22"/>
      <c r="Z36" s="8"/>
      <c r="AA36" s="8"/>
      <c r="AB36" s="143"/>
    </row>
    <row r="37" spans="1:28" s="144" customFormat="1" ht="14.25" customHeight="1" thickBot="1">
      <c r="A37" s="148" t="s">
        <v>620</v>
      </c>
      <c r="B37" s="759"/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250"/>
      <c r="V37" s="8"/>
      <c r="W37" s="11"/>
      <c r="X37" s="11"/>
      <c r="Y37" s="22"/>
      <c r="Z37" s="8"/>
      <c r="AA37" s="8"/>
      <c r="AB37" s="143"/>
    </row>
    <row r="38" spans="1:28" s="145" customFormat="1" ht="14.25" customHeight="1">
      <c r="A38" s="148"/>
      <c r="B38" s="39"/>
      <c r="C38" s="39"/>
      <c r="D38" s="39"/>
      <c r="E38" s="39"/>
      <c r="F38" s="39"/>
      <c r="G38" s="39"/>
      <c r="H38" s="39"/>
      <c r="I38" s="14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0"/>
      <c r="V38" s="8"/>
      <c r="W38" s="11"/>
      <c r="X38" s="11"/>
      <c r="Y38" s="22"/>
      <c r="Z38" s="8"/>
      <c r="AA38" s="8"/>
      <c r="AB38" s="143"/>
    </row>
    <row r="39" spans="1:28" s="147" customFormat="1" ht="14.25" customHeight="1" thickBot="1">
      <c r="A39" s="148" t="s">
        <v>620</v>
      </c>
      <c r="B39" s="759"/>
      <c r="C39" s="759"/>
      <c r="D39" s="759"/>
      <c r="E39" s="759"/>
      <c r="F39" s="759"/>
      <c r="G39" s="8"/>
      <c r="H39" s="8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50"/>
      <c r="V39" s="8"/>
      <c r="W39" s="11"/>
      <c r="X39" s="11"/>
      <c r="Y39" s="22"/>
      <c r="Z39" s="8"/>
      <c r="AA39" s="8"/>
      <c r="AB39" s="143"/>
    </row>
    <row r="40" spans="1:28" s="86" customFormat="1" ht="14.25" customHeight="1">
      <c r="A40" s="725"/>
      <c r="B40" s="725"/>
      <c r="C40" s="725"/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5"/>
      <c r="S40" s="725"/>
      <c r="T40" s="725"/>
      <c r="U40" s="725"/>
      <c r="V40" s="725"/>
      <c r="W40" s="725"/>
      <c r="X40" s="725"/>
      <c r="Y40" s="725"/>
      <c r="Z40" s="725"/>
      <c r="AA40" s="725"/>
      <c r="AB40" s="265"/>
    </row>
    <row r="41" spans="1:28" s="86" customFormat="1" ht="14.25" customHeight="1">
      <c r="A41" s="262"/>
      <c r="B41" s="20"/>
      <c r="C41" s="20"/>
      <c r="D41" s="20"/>
      <c r="E41" s="20"/>
      <c r="F41" s="20"/>
      <c r="G41" s="20"/>
      <c r="H41" s="20"/>
      <c r="I41" s="20"/>
      <c r="J41" s="20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8"/>
      <c r="V41" s="8"/>
      <c r="W41" s="11"/>
      <c r="X41" s="11"/>
      <c r="Y41" s="22"/>
      <c r="Z41" s="8"/>
      <c r="AA41" s="8"/>
      <c r="AB41" s="143"/>
    </row>
    <row r="42" spans="1:28" s="86" customFormat="1" ht="14.25" customHeight="1">
      <c r="A42" s="755"/>
      <c r="B42" s="755"/>
      <c r="C42" s="755"/>
      <c r="D42" s="755"/>
      <c r="E42" s="755"/>
      <c r="F42" s="755"/>
      <c r="G42" s="755"/>
      <c r="H42" s="755"/>
      <c r="I42" s="755"/>
      <c r="J42" s="755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8"/>
      <c r="V42" s="8"/>
      <c r="W42" s="11"/>
      <c r="X42" s="11"/>
      <c r="Y42" s="22"/>
      <c r="Z42" s="8"/>
      <c r="AA42" s="8"/>
      <c r="AB42" s="143"/>
    </row>
    <row r="43" spans="1:28" ht="22.5" customHeight="1">
      <c r="A43" s="742"/>
      <c r="B43" s="742"/>
      <c r="C43" s="742"/>
      <c r="D43" s="742"/>
      <c r="E43" s="724"/>
      <c r="F43" s="724"/>
      <c r="G43" s="724"/>
      <c r="H43" s="724"/>
      <c r="I43" s="724"/>
      <c r="J43" s="724"/>
      <c r="K43" s="724"/>
      <c r="L43" s="724"/>
      <c r="M43" s="16"/>
      <c r="N43" s="764"/>
      <c r="O43" s="764"/>
      <c r="P43" s="764"/>
      <c r="Q43" s="764"/>
      <c r="R43" s="724"/>
      <c r="S43" s="724"/>
      <c r="T43" s="724"/>
      <c r="U43" s="724"/>
      <c r="V43" s="34"/>
      <c r="W43" s="34"/>
      <c r="X43" s="2"/>
      <c r="Y43" s="369"/>
      <c r="Z43" s="368"/>
      <c r="AA43" s="2"/>
      <c r="AB43" s="149"/>
    </row>
    <row r="44" spans="1:28" s="86" customFormat="1" ht="14.25" customHeight="1">
      <c r="A44" s="148"/>
      <c r="B44" s="73"/>
      <c r="C44" s="247"/>
      <c r="D44" s="247"/>
      <c r="E44" s="247"/>
      <c r="F44" s="69"/>
      <c r="G44" s="69"/>
      <c r="H44" s="75"/>
      <c r="I44" s="75"/>
      <c r="J44" s="69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8"/>
      <c r="V44" s="8"/>
      <c r="W44" s="11"/>
      <c r="X44" s="11"/>
      <c r="Y44" s="22"/>
      <c r="Z44" s="8"/>
      <c r="AA44" s="8"/>
      <c r="AB44" s="143"/>
    </row>
    <row r="45" spans="1:28" s="86" customFormat="1" ht="14.25" customHeight="1">
      <c r="A45" s="150"/>
      <c r="B45" s="383"/>
      <c r="C45" s="384"/>
      <c r="D45" s="384"/>
      <c r="E45" s="384"/>
      <c r="F45" s="385"/>
      <c r="G45" s="385"/>
      <c r="H45" s="386"/>
      <c r="I45" s="386"/>
      <c r="J45" s="38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387"/>
      <c r="V45" s="258"/>
      <c r="W45" s="259"/>
      <c r="X45" s="259"/>
      <c r="Y45" s="260"/>
      <c r="Z45" s="258"/>
      <c r="AA45" s="258"/>
      <c r="AB45" s="143"/>
    </row>
    <row r="46" spans="1:28" s="86" customFormat="1" ht="12">
      <c r="A46" s="145"/>
      <c r="U46" s="143"/>
      <c r="V46" s="143"/>
      <c r="W46" s="256"/>
      <c r="X46" s="256"/>
      <c r="Y46" s="257"/>
      <c r="Z46" s="143"/>
      <c r="AA46" s="143"/>
      <c r="AB46" s="143"/>
    </row>
    <row r="47" spans="1:28" s="86" customFormat="1" ht="12">
      <c r="A47" s="145"/>
      <c r="U47" s="143"/>
      <c r="V47" s="143"/>
      <c r="W47" s="256"/>
      <c r="X47" s="256"/>
      <c r="Y47" s="257"/>
      <c r="Z47" s="143"/>
      <c r="AA47" s="143"/>
      <c r="AB47" s="143"/>
    </row>
    <row r="48" spans="1:28" s="86" customFormat="1" ht="12">
      <c r="A48" s="145"/>
      <c r="U48" s="143"/>
      <c r="V48" s="143"/>
      <c r="W48" s="256"/>
      <c r="X48" s="256"/>
      <c r="Y48" s="257"/>
      <c r="Z48" s="143"/>
      <c r="AA48" s="143"/>
      <c r="AB48" s="143"/>
    </row>
    <row r="49" spans="1:28" s="86" customFormat="1" ht="12">
      <c r="A49" s="145"/>
      <c r="U49" s="143"/>
      <c r="V49" s="143"/>
      <c r="W49" s="256"/>
      <c r="X49" s="256"/>
      <c r="Y49" s="257"/>
      <c r="Z49" s="143"/>
      <c r="AA49" s="143"/>
      <c r="AB49" s="143"/>
    </row>
    <row r="50" spans="1:28" s="86" customFormat="1" ht="12">
      <c r="A50" s="145"/>
      <c r="U50" s="143"/>
      <c r="V50" s="143"/>
      <c r="W50" s="256"/>
      <c r="X50" s="256"/>
      <c r="Y50" s="257"/>
      <c r="Z50" s="143"/>
      <c r="AA50" s="143"/>
      <c r="AB50" s="143"/>
    </row>
    <row r="51" spans="1:28" s="86" customFormat="1" ht="12">
      <c r="A51" s="145"/>
      <c r="U51" s="143"/>
      <c r="V51" s="143"/>
      <c r="W51" s="256"/>
      <c r="X51" s="256"/>
      <c r="Y51" s="257"/>
      <c r="Z51" s="143"/>
      <c r="AA51" s="143"/>
      <c r="AB51" s="143"/>
    </row>
    <row r="52" spans="1:28" s="86" customFormat="1" ht="12">
      <c r="A52" s="145"/>
      <c r="U52" s="143"/>
      <c r="V52" s="143"/>
      <c r="W52" s="256"/>
      <c r="X52" s="256"/>
      <c r="Y52" s="257"/>
      <c r="Z52" s="143"/>
      <c r="AA52" s="143"/>
      <c r="AB52" s="143"/>
    </row>
    <row r="53" spans="1:28" s="86" customFormat="1" ht="12">
      <c r="A53" s="145"/>
      <c r="U53" s="143"/>
      <c r="V53" s="143"/>
      <c r="W53" s="256"/>
      <c r="X53" s="256"/>
      <c r="Y53" s="257"/>
      <c r="Z53" s="143"/>
      <c r="AA53" s="143"/>
      <c r="AB53" s="143"/>
    </row>
    <row r="54" spans="1:28" s="86" customFormat="1" ht="12">
      <c r="A54" s="145"/>
      <c r="U54" s="143"/>
      <c r="V54" s="143"/>
      <c r="W54" s="256"/>
      <c r="X54" s="256"/>
      <c r="Y54" s="257"/>
      <c r="Z54" s="143"/>
      <c r="AA54" s="143"/>
      <c r="AB54" s="143"/>
    </row>
    <row r="55" spans="1:28" s="86" customFormat="1" ht="12">
      <c r="A55" s="145"/>
      <c r="U55" s="143"/>
      <c r="V55" s="143"/>
      <c r="W55" s="256"/>
      <c r="X55" s="256"/>
      <c r="Y55" s="257"/>
      <c r="Z55" s="143"/>
      <c r="AA55" s="143"/>
      <c r="AB55" s="143"/>
    </row>
    <row r="56" spans="1:28" s="86" customFormat="1" ht="12">
      <c r="A56" s="145"/>
      <c r="U56" s="143"/>
      <c r="V56" s="143"/>
      <c r="W56" s="256"/>
      <c r="X56" s="256"/>
      <c r="Y56" s="257"/>
      <c r="Z56" s="143"/>
      <c r="AA56" s="143"/>
      <c r="AB56" s="143"/>
    </row>
    <row r="57" spans="1:28" s="86" customFormat="1" ht="12">
      <c r="A57" s="145"/>
      <c r="U57" s="143"/>
      <c r="V57" s="143"/>
      <c r="W57" s="256"/>
      <c r="X57" s="256"/>
      <c r="Y57" s="257"/>
      <c r="Z57" s="143"/>
      <c r="AA57" s="143"/>
      <c r="AB57" s="143"/>
    </row>
    <row r="58" spans="1:28" s="86" customFormat="1" ht="12">
      <c r="A58" s="145"/>
      <c r="U58" s="143"/>
      <c r="V58" s="143"/>
      <c r="W58" s="256"/>
      <c r="X58" s="256"/>
      <c r="Y58" s="257"/>
      <c r="Z58" s="143"/>
      <c r="AA58" s="143"/>
      <c r="AB58" s="143"/>
    </row>
    <row r="59" spans="1:28" s="86" customFormat="1" ht="12">
      <c r="A59" s="145"/>
      <c r="U59" s="143"/>
      <c r="V59" s="143"/>
      <c r="W59" s="256"/>
      <c r="X59" s="256"/>
      <c r="Y59" s="257"/>
      <c r="Z59" s="143"/>
      <c r="AA59" s="143"/>
      <c r="AB59" s="143"/>
    </row>
    <row r="60" spans="1:28" s="86" customFormat="1" ht="12">
      <c r="A60" s="145"/>
      <c r="U60" s="143"/>
      <c r="V60" s="143"/>
      <c r="W60" s="256"/>
      <c r="X60" s="256"/>
      <c r="Y60" s="257"/>
      <c r="Z60" s="143"/>
      <c r="AA60" s="143"/>
      <c r="AB60" s="143"/>
    </row>
    <row r="61" spans="1:28" s="86" customFormat="1" ht="12">
      <c r="A61" s="145"/>
      <c r="U61" s="143"/>
      <c r="V61" s="143"/>
      <c r="W61" s="256"/>
      <c r="X61" s="256"/>
      <c r="Y61" s="257"/>
      <c r="Z61" s="143"/>
      <c r="AA61" s="143"/>
      <c r="AB61" s="143"/>
    </row>
    <row r="62" spans="1:28" s="86" customFormat="1" ht="12">
      <c r="A62" s="145"/>
      <c r="U62" s="143"/>
      <c r="V62" s="143"/>
      <c r="W62" s="256"/>
      <c r="X62" s="256"/>
      <c r="Y62" s="257"/>
      <c r="Z62" s="143"/>
      <c r="AA62" s="143"/>
      <c r="AB62" s="143"/>
    </row>
    <row r="63" spans="1:28" s="86" customFormat="1" ht="12">
      <c r="A63" s="145"/>
      <c r="U63" s="143"/>
      <c r="V63" s="143"/>
      <c r="W63" s="256"/>
      <c r="X63" s="256"/>
      <c r="Y63" s="257"/>
      <c r="Z63" s="143"/>
      <c r="AA63" s="143"/>
      <c r="AB63" s="143"/>
    </row>
    <row r="64" spans="1:28" s="86" customFormat="1" ht="12">
      <c r="A64" s="145"/>
      <c r="U64" s="143"/>
      <c r="V64" s="143"/>
      <c r="W64" s="256"/>
      <c r="X64" s="256"/>
      <c r="Y64" s="257"/>
      <c r="Z64" s="143"/>
      <c r="AA64" s="143"/>
      <c r="AB64" s="143"/>
    </row>
    <row r="65" spans="1:28" s="86" customFormat="1" ht="12">
      <c r="A65" s="145"/>
      <c r="U65" s="143"/>
      <c r="V65" s="143"/>
      <c r="W65" s="256"/>
      <c r="X65" s="256"/>
      <c r="Y65" s="257"/>
      <c r="Z65" s="143"/>
      <c r="AA65" s="143"/>
      <c r="AB65" s="143"/>
    </row>
    <row r="66" spans="1:28" s="86" customFormat="1" ht="12">
      <c r="A66" s="145"/>
      <c r="U66" s="143"/>
      <c r="V66" s="143"/>
      <c r="W66" s="256"/>
      <c r="X66" s="256"/>
      <c r="Y66" s="257"/>
      <c r="Z66" s="143"/>
      <c r="AA66" s="143"/>
      <c r="AB66" s="143"/>
    </row>
    <row r="67" spans="1:28" s="86" customFormat="1" ht="12">
      <c r="A67" s="145"/>
      <c r="U67" s="143"/>
      <c r="V67" s="143"/>
      <c r="W67" s="256"/>
      <c r="X67" s="256"/>
      <c r="Y67" s="257"/>
      <c r="Z67" s="143"/>
      <c r="AA67" s="143"/>
      <c r="AB67" s="143"/>
    </row>
    <row r="68" spans="1:28" s="86" customFormat="1" ht="12">
      <c r="A68" s="145"/>
      <c r="U68" s="143"/>
      <c r="V68" s="143"/>
      <c r="W68" s="256"/>
      <c r="X68" s="256"/>
      <c r="Y68" s="257"/>
      <c r="Z68" s="143"/>
      <c r="AA68" s="143"/>
      <c r="AB68" s="143"/>
    </row>
    <row r="69" spans="1:28" s="86" customFormat="1" ht="12">
      <c r="A69" s="145"/>
      <c r="U69" s="143"/>
      <c r="V69" s="143"/>
      <c r="W69" s="256"/>
      <c r="X69" s="256"/>
      <c r="Y69" s="257"/>
      <c r="Z69" s="143"/>
      <c r="AA69" s="143"/>
      <c r="AB69" s="143"/>
    </row>
    <row r="70" spans="1:28" s="86" customFormat="1" ht="12">
      <c r="A70" s="145"/>
      <c r="U70" s="143"/>
      <c r="V70" s="143"/>
      <c r="W70" s="256"/>
      <c r="X70" s="256"/>
      <c r="Y70" s="257"/>
      <c r="Z70" s="143"/>
      <c r="AA70" s="143"/>
      <c r="AB70" s="143"/>
    </row>
    <row r="71" spans="1:28" s="86" customFormat="1" ht="12">
      <c r="A71" s="145"/>
      <c r="U71" s="143"/>
      <c r="V71" s="143"/>
      <c r="W71" s="256"/>
      <c r="X71" s="256"/>
      <c r="Y71" s="257"/>
      <c r="Z71" s="143"/>
      <c r="AA71" s="143"/>
      <c r="AB71" s="143"/>
    </row>
    <row r="72" spans="1:28" s="86" customFormat="1" ht="12">
      <c r="A72" s="145"/>
      <c r="U72" s="143"/>
      <c r="V72" s="143"/>
      <c r="W72" s="256"/>
      <c r="X72" s="256"/>
      <c r="Y72" s="257"/>
      <c r="Z72" s="143"/>
      <c r="AA72" s="143"/>
      <c r="AB72" s="143"/>
    </row>
    <row r="73" spans="1:28" s="86" customFormat="1" ht="12">
      <c r="A73" s="145"/>
      <c r="U73" s="143"/>
      <c r="V73" s="143"/>
      <c r="W73" s="256"/>
      <c r="X73" s="256"/>
      <c r="Y73" s="257"/>
      <c r="Z73" s="143"/>
      <c r="AA73" s="143"/>
      <c r="AB73" s="143"/>
    </row>
    <row r="74" spans="1:28" s="86" customFormat="1" ht="12">
      <c r="A74" s="145"/>
      <c r="U74" s="143"/>
      <c r="V74" s="143"/>
      <c r="W74" s="256"/>
      <c r="X74" s="256"/>
      <c r="Y74" s="257"/>
      <c r="Z74" s="143"/>
      <c r="AA74" s="143"/>
      <c r="AB74" s="143"/>
    </row>
    <row r="75" spans="1:28" s="86" customFormat="1" ht="12">
      <c r="A75" s="145"/>
      <c r="U75" s="143"/>
      <c r="V75" s="143"/>
      <c r="W75" s="256"/>
      <c r="X75" s="256"/>
      <c r="Y75" s="257"/>
      <c r="Z75" s="143"/>
      <c r="AA75" s="143"/>
      <c r="AB75" s="143"/>
    </row>
    <row r="76" spans="1:28" s="86" customFormat="1" ht="12">
      <c r="A76" s="145"/>
      <c r="U76" s="143"/>
      <c r="V76" s="143"/>
      <c r="W76" s="256"/>
      <c r="X76" s="256"/>
      <c r="Y76" s="257"/>
      <c r="Z76" s="143"/>
      <c r="AA76" s="143"/>
      <c r="AB76" s="143"/>
    </row>
    <row r="77" spans="1:28" s="86" customFormat="1" ht="12">
      <c r="A77" s="145"/>
      <c r="U77" s="143"/>
      <c r="V77" s="143"/>
      <c r="W77" s="256"/>
      <c r="X77" s="256"/>
      <c r="Y77" s="257"/>
      <c r="Z77" s="143"/>
      <c r="AA77" s="143"/>
      <c r="AB77" s="143"/>
    </row>
    <row r="78" spans="1:28" s="86" customFormat="1" ht="12">
      <c r="A78" s="145"/>
      <c r="U78" s="143"/>
      <c r="V78" s="143"/>
      <c r="W78" s="256"/>
      <c r="X78" s="256"/>
      <c r="Y78" s="257"/>
      <c r="Z78" s="143"/>
      <c r="AA78" s="143"/>
      <c r="AB78" s="143"/>
    </row>
    <row r="79" spans="1:28" s="86" customFormat="1" ht="12">
      <c r="A79" s="145"/>
      <c r="U79" s="143"/>
      <c r="V79" s="143"/>
      <c r="W79" s="256"/>
      <c r="X79" s="256"/>
      <c r="Y79" s="257"/>
      <c r="Z79" s="143"/>
      <c r="AA79" s="143"/>
      <c r="AB79" s="143"/>
    </row>
    <row r="80" spans="1:28" s="86" customFormat="1" ht="12">
      <c r="A80" s="145"/>
      <c r="U80" s="143"/>
      <c r="V80" s="143"/>
      <c r="W80" s="256"/>
      <c r="X80" s="256"/>
      <c r="Y80" s="257"/>
      <c r="Z80" s="143"/>
      <c r="AA80" s="143"/>
      <c r="AB80" s="143"/>
    </row>
    <row r="81" spans="1:28" s="86" customFormat="1" ht="12">
      <c r="A81" s="145"/>
      <c r="U81" s="143"/>
      <c r="V81" s="143"/>
      <c r="W81" s="256"/>
      <c r="X81" s="256"/>
      <c r="Y81" s="257"/>
      <c r="Z81" s="143"/>
      <c r="AA81" s="143"/>
      <c r="AB81" s="143"/>
    </row>
    <row r="82" spans="1:28" s="86" customFormat="1" ht="12">
      <c r="A82" s="145"/>
      <c r="U82" s="143"/>
      <c r="V82" s="143"/>
      <c r="W82" s="256"/>
      <c r="X82" s="256"/>
      <c r="Y82" s="257"/>
      <c r="Z82" s="143"/>
      <c r="AA82" s="143"/>
      <c r="AB82" s="143"/>
    </row>
    <row r="83" spans="1:28" s="86" customFormat="1" ht="12">
      <c r="A83" s="145"/>
      <c r="U83" s="143"/>
      <c r="V83" s="143"/>
      <c r="W83" s="256"/>
      <c r="X83" s="256"/>
      <c r="Y83" s="257"/>
      <c r="Z83" s="143"/>
      <c r="AA83" s="143"/>
      <c r="AB83" s="143"/>
    </row>
    <row r="84" spans="1:28" s="86" customFormat="1" ht="12">
      <c r="A84" s="145"/>
      <c r="U84" s="143"/>
      <c r="V84" s="143"/>
      <c r="W84" s="256"/>
      <c r="X84" s="256"/>
      <c r="Y84" s="257"/>
      <c r="Z84" s="143"/>
      <c r="AA84" s="143"/>
      <c r="AB84" s="143"/>
    </row>
    <row r="85" spans="1:28" s="86" customFormat="1" ht="12">
      <c r="A85" s="145"/>
      <c r="U85" s="143"/>
      <c r="V85" s="143"/>
      <c r="W85" s="256"/>
      <c r="X85" s="256"/>
      <c r="Y85" s="257"/>
      <c r="Z85" s="143"/>
      <c r="AA85" s="143"/>
      <c r="AB85" s="143"/>
    </row>
    <row r="86" spans="1:28" s="86" customFormat="1" ht="12">
      <c r="A86" s="145"/>
      <c r="U86" s="143"/>
      <c r="V86" s="143"/>
      <c r="W86" s="256"/>
      <c r="X86" s="256"/>
      <c r="Y86" s="257"/>
      <c r="Z86" s="143"/>
      <c r="AA86" s="143"/>
      <c r="AB86" s="143"/>
    </row>
    <row r="87" spans="1:28" s="86" customFormat="1" ht="12">
      <c r="A87" s="145"/>
      <c r="U87" s="143"/>
      <c r="V87" s="143"/>
      <c r="W87" s="256"/>
      <c r="X87" s="256"/>
      <c r="Y87" s="257"/>
      <c r="Z87" s="143"/>
      <c r="AA87" s="143"/>
      <c r="AB87" s="143"/>
    </row>
    <row r="88" spans="1:28" s="86" customFormat="1" ht="12">
      <c r="A88" s="145"/>
      <c r="U88" s="143"/>
      <c r="V88" s="143"/>
      <c r="W88" s="256"/>
      <c r="X88" s="256"/>
      <c r="Y88" s="257"/>
      <c r="Z88" s="143"/>
      <c r="AA88" s="143"/>
      <c r="AB88" s="143"/>
    </row>
    <row r="89" spans="1:28" s="86" customFormat="1" ht="12">
      <c r="A89" s="145"/>
      <c r="U89" s="143"/>
      <c r="V89" s="143"/>
      <c r="W89" s="256"/>
      <c r="X89" s="256"/>
      <c r="Y89" s="257"/>
      <c r="Z89" s="143"/>
      <c r="AA89" s="143"/>
      <c r="AB89" s="143"/>
    </row>
    <row r="90" spans="1:28" s="86" customFormat="1" ht="12">
      <c r="A90" s="145"/>
      <c r="U90" s="143"/>
      <c r="V90" s="143"/>
      <c r="W90" s="256"/>
      <c r="X90" s="256"/>
      <c r="Y90" s="257"/>
      <c r="Z90" s="143"/>
      <c r="AA90" s="143"/>
      <c r="AB90" s="143"/>
    </row>
    <row r="91" spans="1:28" s="86" customFormat="1" ht="12">
      <c r="A91" s="145"/>
      <c r="U91" s="143"/>
      <c r="V91" s="143"/>
      <c r="W91" s="256"/>
      <c r="X91" s="256"/>
      <c r="Y91" s="257"/>
      <c r="Z91" s="143"/>
      <c r="AA91" s="143"/>
      <c r="AB91" s="143"/>
    </row>
    <row r="92" spans="1:28" s="86" customFormat="1" ht="12">
      <c r="A92" s="145"/>
      <c r="U92" s="143"/>
      <c r="V92" s="143"/>
      <c r="W92" s="256"/>
      <c r="X92" s="256"/>
      <c r="Y92" s="257"/>
      <c r="Z92" s="143"/>
      <c r="AA92" s="143"/>
      <c r="AB92" s="143"/>
    </row>
    <row r="93" spans="1:28" s="86" customFormat="1" ht="12">
      <c r="A93" s="145"/>
      <c r="U93" s="143"/>
      <c r="V93" s="143"/>
      <c r="W93" s="256"/>
      <c r="X93" s="256"/>
      <c r="Y93" s="257"/>
      <c r="Z93" s="143"/>
      <c r="AA93" s="143"/>
      <c r="AB93" s="143"/>
    </row>
    <row r="94" spans="1:28" s="86" customFormat="1" ht="12">
      <c r="A94" s="145"/>
      <c r="U94" s="143"/>
      <c r="V94" s="143"/>
      <c r="W94" s="256"/>
      <c r="X94" s="256"/>
      <c r="Y94" s="257"/>
      <c r="Z94" s="143"/>
      <c r="AA94" s="143"/>
      <c r="AB94" s="143"/>
    </row>
    <row r="95" spans="1:28" s="86" customFormat="1" ht="12">
      <c r="A95" s="145"/>
      <c r="U95" s="143"/>
      <c r="V95" s="143"/>
      <c r="W95" s="256"/>
      <c r="X95" s="256"/>
      <c r="Y95" s="257"/>
      <c r="Z95" s="143"/>
      <c r="AA95" s="143"/>
      <c r="AB95" s="143"/>
    </row>
    <row r="96" spans="1:28" s="86" customFormat="1" ht="12">
      <c r="A96" s="145"/>
      <c r="U96" s="143"/>
      <c r="V96" s="143"/>
      <c r="W96" s="256"/>
      <c r="X96" s="256"/>
      <c r="Y96" s="257"/>
      <c r="Z96" s="143"/>
      <c r="AA96" s="143"/>
      <c r="AB96" s="143"/>
    </row>
    <row r="97" spans="1:28" s="86" customFormat="1" ht="12">
      <c r="A97" s="145"/>
      <c r="U97" s="143"/>
      <c r="V97" s="143"/>
      <c r="W97" s="256"/>
      <c r="X97" s="256"/>
      <c r="Y97" s="257"/>
      <c r="Z97" s="143"/>
      <c r="AA97" s="143"/>
      <c r="AB97" s="143"/>
    </row>
    <row r="98" spans="1:28" s="86" customFormat="1" ht="12">
      <c r="A98" s="145"/>
      <c r="U98" s="143"/>
      <c r="V98" s="143"/>
      <c r="W98" s="256"/>
      <c r="X98" s="256"/>
      <c r="Y98" s="257"/>
      <c r="Z98" s="143"/>
      <c r="AA98" s="143"/>
      <c r="AB98" s="143"/>
    </row>
    <row r="99" spans="1:28" s="86" customFormat="1" ht="12">
      <c r="A99" s="145"/>
      <c r="U99" s="143"/>
      <c r="V99" s="143"/>
      <c r="W99" s="256"/>
      <c r="X99" s="256"/>
      <c r="Y99" s="257"/>
      <c r="Z99" s="143"/>
      <c r="AA99" s="143"/>
      <c r="AB99" s="143"/>
    </row>
    <row r="100" spans="1:28" s="86" customFormat="1" ht="12">
      <c r="A100" s="145"/>
      <c r="U100" s="143"/>
      <c r="V100" s="143"/>
      <c r="W100" s="256"/>
      <c r="X100" s="256"/>
      <c r="Y100" s="257"/>
      <c r="Z100" s="143"/>
      <c r="AA100" s="143"/>
      <c r="AB100" s="143"/>
    </row>
    <row r="101" spans="1:28" s="86" customFormat="1" ht="12">
      <c r="A101" s="145"/>
      <c r="U101" s="143"/>
      <c r="V101" s="143"/>
      <c r="W101" s="256"/>
      <c r="X101" s="256"/>
      <c r="Y101" s="257"/>
      <c r="Z101" s="143"/>
      <c r="AA101" s="143"/>
      <c r="AB101" s="143"/>
    </row>
    <row r="102" spans="1:28" s="86" customFormat="1" ht="12">
      <c r="A102" s="145"/>
      <c r="U102" s="143"/>
      <c r="V102" s="143"/>
      <c r="W102" s="256"/>
      <c r="X102" s="256"/>
      <c r="Y102" s="257"/>
      <c r="Z102" s="143"/>
      <c r="AA102" s="143"/>
      <c r="AB102" s="143"/>
    </row>
    <row r="103" spans="1:28" s="86" customFormat="1" ht="12">
      <c r="A103" s="145"/>
      <c r="U103" s="143"/>
      <c r="V103" s="143"/>
      <c r="W103" s="256"/>
      <c r="X103" s="256"/>
      <c r="Y103" s="257"/>
      <c r="Z103" s="143"/>
      <c r="AA103" s="143"/>
      <c r="AB103" s="143"/>
    </row>
    <row r="104" spans="1:28" s="86" customFormat="1" ht="12">
      <c r="A104" s="145"/>
      <c r="U104" s="143"/>
      <c r="V104" s="143"/>
      <c r="W104" s="256"/>
      <c r="X104" s="256"/>
      <c r="Y104" s="257"/>
      <c r="Z104" s="143"/>
      <c r="AA104" s="143"/>
      <c r="AB104" s="143"/>
    </row>
    <row r="105" spans="1:28" s="86" customFormat="1" ht="12">
      <c r="A105" s="145"/>
      <c r="U105" s="143"/>
      <c r="V105" s="143"/>
      <c r="W105" s="256"/>
      <c r="X105" s="256"/>
      <c r="Y105" s="257"/>
      <c r="Z105" s="143"/>
      <c r="AA105" s="143"/>
      <c r="AB105" s="143"/>
    </row>
    <row r="106" spans="1:9" ht="12.75">
      <c r="A106" s="149"/>
      <c r="I106" s="79"/>
    </row>
    <row r="107" spans="1:9" ht="12.75">
      <c r="A107" s="149"/>
      <c r="I107" s="79"/>
    </row>
    <row r="108" spans="1:9" ht="12.75">
      <c r="A108" s="149"/>
      <c r="I108" s="79"/>
    </row>
    <row r="109" spans="1:9" ht="12.75">
      <c r="A109" s="149"/>
      <c r="I109" s="79"/>
    </row>
    <row r="110" spans="1:9" ht="12.75">
      <c r="A110" s="149"/>
      <c r="I110" s="79"/>
    </row>
    <row r="111" spans="1:9" ht="12.75">
      <c r="A111" s="149"/>
      <c r="I111" s="79"/>
    </row>
    <row r="112" spans="1:9" ht="12.75">
      <c r="A112" s="149"/>
      <c r="I112" s="79"/>
    </row>
    <row r="113" spans="1:9" ht="12.75">
      <c r="A113" s="149"/>
      <c r="I113" s="79"/>
    </row>
    <row r="114" spans="1:9" ht="12.75">
      <c r="A114" s="149"/>
      <c r="I114" s="79"/>
    </row>
    <row r="115" spans="1:9" ht="12.75">
      <c r="A115" s="149"/>
      <c r="I115" s="79"/>
    </row>
    <row r="116" spans="1:9" ht="12.75">
      <c r="A116" s="149"/>
      <c r="I116" s="79"/>
    </row>
    <row r="117" spans="1:9" ht="12.75">
      <c r="A117" s="149"/>
      <c r="I117" s="79"/>
    </row>
    <row r="118" spans="1:9" ht="12.75">
      <c r="A118" s="149"/>
      <c r="I118" s="79"/>
    </row>
    <row r="119" spans="1:9" ht="12.75">
      <c r="A119" s="149"/>
      <c r="I119" s="79"/>
    </row>
    <row r="120" spans="1:9" ht="12.75">
      <c r="A120" s="149"/>
      <c r="I120" s="79"/>
    </row>
    <row r="121" spans="1:9" ht="12.75">
      <c r="A121" s="149"/>
      <c r="I121" s="79"/>
    </row>
    <row r="122" spans="1:9" ht="12.75">
      <c r="A122" s="149"/>
      <c r="I122" s="79"/>
    </row>
    <row r="123" spans="1:9" ht="12.75">
      <c r="A123" s="149"/>
      <c r="I123" s="79"/>
    </row>
    <row r="124" spans="1:9" ht="12.75">
      <c r="A124" s="149"/>
      <c r="I124" s="79"/>
    </row>
    <row r="125" spans="1:9" ht="12.75">
      <c r="A125" s="149"/>
      <c r="I125" s="79"/>
    </row>
    <row r="126" spans="1:9" ht="12.75">
      <c r="A126" s="149"/>
      <c r="I126" s="79"/>
    </row>
    <row r="127" spans="1:9" ht="12.75">
      <c r="A127" s="149"/>
      <c r="I127" s="79"/>
    </row>
    <row r="128" spans="1:9" ht="12.75">
      <c r="A128" s="149"/>
      <c r="I128" s="79"/>
    </row>
    <row r="129" spans="1:9" ht="12.75">
      <c r="A129" s="149"/>
      <c r="I129" s="79"/>
    </row>
    <row r="130" spans="1:9" ht="12.75">
      <c r="A130" s="149"/>
      <c r="I130" s="79"/>
    </row>
    <row r="131" spans="1:9" ht="12.75">
      <c r="A131" s="149"/>
      <c r="I131" s="79"/>
    </row>
    <row r="132" spans="1:9" ht="12.75">
      <c r="A132" s="149"/>
      <c r="I132" s="79"/>
    </row>
    <row r="133" spans="1:9" ht="12.75">
      <c r="A133" s="149"/>
      <c r="I133" s="79"/>
    </row>
    <row r="134" spans="1:9" ht="12.75">
      <c r="A134" s="149"/>
      <c r="I134" s="79"/>
    </row>
    <row r="135" spans="1:9" ht="12.75">
      <c r="A135" s="149"/>
      <c r="I135" s="79"/>
    </row>
    <row r="136" spans="1:9" ht="12.75">
      <c r="A136" s="149"/>
      <c r="I136" s="79"/>
    </row>
    <row r="137" spans="1:9" ht="12.75">
      <c r="A137" s="149"/>
      <c r="I137" s="79"/>
    </row>
    <row r="138" spans="1:9" ht="12.75">
      <c r="A138" s="149"/>
      <c r="I138" s="79"/>
    </row>
    <row r="139" spans="1:9" ht="12.75">
      <c r="A139" s="149"/>
      <c r="I139" s="79"/>
    </row>
    <row r="140" spans="1:9" ht="12.75">
      <c r="A140" s="149"/>
      <c r="I140" s="79"/>
    </row>
    <row r="141" spans="1:9" ht="12.75">
      <c r="A141" s="149"/>
      <c r="I141" s="79"/>
    </row>
    <row r="142" spans="1:9" ht="12.75">
      <c r="A142" s="149"/>
      <c r="I142" s="79"/>
    </row>
    <row r="143" spans="1:9" ht="12.75">
      <c r="A143" s="149"/>
      <c r="I143" s="79"/>
    </row>
    <row r="144" spans="1:9" ht="12.75">
      <c r="A144" s="149"/>
      <c r="I144" s="79"/>
    </row>
    <row r="145" spans="1:9" ht="12.75">
      <c r="A145" s="149"/>
      <c r="I145" s="79"/>
    </row>
    <row r="146" spans="1:9" ht="12.75">
      <c r="A146" s="149"/>
      <c r="I146" s="79"/>
    </row>
    <row r="147" spans="1:9" ht="12.75">
      <c r="A147" s="149"/>
      <c r="I147" s="79"/>
    </row>
    <row r="148" spans="1:9" ht="12.75">
      <c r="A148" s="149"/>
      <c r="I148" s="79"/>
    </row>
    <row r="149" spans="1:9" ht="12.75">
      <c r="A149" s="149"/>
      <c r="I149" s="79"/>
    </row>
    <row r="150" spans="1:9" ht="12.75">
      <c r="A150" s="149"/>
      <c r="I150" s="79"/>
    </row>
    <row r="151" spans="1:9" ht="12.75">
      <c r="A151" s="149"/>
      <c r="I151" s="79"/>
    </row>
    <row r="152" spans="1:9" ht="12.75">
      <c r="A152" s="149"/>
      <c r="I152" s="79"/>
    </row>
    <row r="153" spans="1:9" ht="12.75">
      <c r="A153" s="149"/>
      <c r="I153" s="79"/>
    </row>
    <row r="154" spans="1:9" ht="12.75">
      <c r="A154" s="149"/>
      <c r="I154" s="79"/>
    </row>
    <row r="155" spans="1:9" ht="12.75">
      <c r="A155" s="149"/>
      <c r="I155" s="79"/>
    </row>
    <row r="156" spans="1:9" ht="12.75">
      <c r="A156" s="149"/>
      <c r="I156" s="79"/>
    </row>
    <row r="157" spans="1:9" ht="12.75">
      <c r="A157" s="149"/>
      <c r="I157" s="79"/>
    </row>
    <row r="158" spans="1:9" ht="12.75">
      <c r="A158" s="149"/>
      <c r="I158" s="79"/>
    </row>
    <row r="159" spans="1:9" ht="12.75">
      <c r="A159" s="149"/>
      <c r="I159" s="79"/>
    </row>
    <row r="160" spans="1:9" ht="12.75">
      <c r="A160" s="149"/>
      <c r="I160" s="79"/>
    </row>
    <row r="161" spans="1:9" ht="12.75">
      <c r="A161" s="149"/>
      <c r="I161" s="79"/>
    </row>
    <row r="162" spans="1:9" ht="12.75">
      <c r="A162" s="149"/>
      <c r="I162" s="79"/>
    </row>
    <row r="163" spans="1:9" ht="12.75">
      <c r="A163" s="149"/>
      <c r="I163" s="79"/>
    </row>
    <row r="164" spans="1:9" ht="12.75">
      <c r="A164" s="149"/>
      <c r="I164" s="79"/>
    </row>
    <row r="165" spans="1:9" ht="12.75">
      <c r="A165" s="149"/>
      <c r="I165" s="79"/>
    </row>
    <row r="166" spans="1:9" ht="12.75">
      <c r="A166" s="149"/>
      <c r="I166" s="79"/>
    </row>
    <row r="167" spans="1:9" ht="12.75">
      <c r="A167" s="149"/>
      <c r="I167" s="79"/>
    </row>
    <row r="168" spans="1:9" ht="12.75">
      <c r="A168" s="149"/>
      <c r="I168" s="79"/>
    </row>
    <row r="169" spans="1:9" ht="12.75">
      <c r="A169" s="149"/>
      <c r="I169" s="79"/>
    </row>
    <row r="170" spans="1:9" ht="12.75">
      <c r="A170" s="149"/>
      <c r="I170" s="79"/>
    </row>
    <row r="171" spans="1:9" ht="12.75">
      <c r="A171" s="149"/>
      <c r="I171" s="79"/>
    </row>
    <row r="172" spans="1:9" ht="12.75">
      <c r="A172" s="149"/>
      <c r="I172" s="79"/>
    </row>
    <row r="173" spans="1:9" ht="12.75">
      <c r="A173" s="149"/>
      <c r="I173" s="79"/>
    </row>
    <row r="174" spans="1:9" ht="12.75">
      <c r="A174" s="149"/>
      <c r="I174" s="79"/>
    </row>
    <row r="175" spans="1:9" ht="12.75">
      <c r="A175" s="149"/>
      <c r="I175" s="79"/>
    </row>
    <row r="176" spans="1:9" ht="12.75">
      <c r="A176" s="149"/>
      <c r="I176" s="79"/>
    </row>
    <row r="177" spans="1:9" ht="12.75">
      <c r="A177" s="149"/>
      <c r="I177" s="79"/>
    </row>
    <row r="178" spans="1:9" ht="12.75">
      <c r="A178" s="149"/>
      <c r="I178" s="79"/>
    </row>
    <row r="179" spans="1:9" ht="12.75">
      <c r="A179" s="149"/>
      <c r="I179" s="79"/>
    </row>
    <row r="180" spans="1:9" ht="12.75">
      <c r="A180" s="149"/>
      <c r="I180" s="79"/>
    </row>
    <row r="181" spans="1:9" ht="12.75">
      <c r="A181" s="149"/>
      <c r="I181" s="79"/>
    </row>
    <row r="182" spans="1:9" ht="12.75">
      <c r="A182" s="149"/>
      <c r="I182" s="79"/>
    </row>
    <row r="183" spans="1:9" ht="12.75">
      <c r="A183" s="149"/>
      <c r="I183" s="79"/>
    </row>
    <row r="184" spans="1:9" ht="12.75">
      <c r="A184" s="149"/>
      <c r="I184" s="79"/>
    </row>
    <row r="185" spans="1:9" ht="12.75">
      <c r="A185" s="149"/>
      <c r="I185" s="79"/>
    </row>
    <row r="186" spans="1:9" ht="12.75">
      <c r="A186" s="149"/>
      <c r="I186" s="79"/>
    </row>
    <row r="187" spans="1:9" ht="12.75">
      <c r="A187" s="149"/>
      <c r="I187" s="79"/>
    </row>
    <row r="188" spans="1:9" ht="12.75">
      <c r="A188" s="149"/>
      <c r="I188" s="79"/>
    </row>
    <row r="189" spans="1:9" ht="12.75">
      <c r="A189" s="149"/>
      <c r="I189" s="79"/>
    </row>
    <row r="190" spans="1:9" ht="12.75">
      <c r="A190" s="149"/>
      <c r="I190" s="79"/>
    </row>
    <row r="191" spans="1:9" ht="12.75">
      <c r="A191" s="149"/>
      <c r="I191" s="79"/>
    </row>
    <row r="192" spans="1:9" ht="12.75">
      <c r="A192" s="149"/>
      <c r="I192" s="79"/>
    </row>
    <row r="193" spans="1:9" ht="12.75">
      <c r="A193" s="149"/>
      <c r="I193" s="79"/>
    </row>
    <row r="194" spans="1:9" ht="12.75">
      <c r="A194" s="149"/>
      <c r="I194" s="79"/>
    </row>
    <row r="195" spans="1:9" ht="12.75">
      <c r="A195" s="149"/>
      <c r="I195" s="79"/>
    </row>
    <row r="196" spans="1:9" ht="12.75">
      <c r="A196" s="149"/>
      <c r="I196" s="79"/>
    </row>
    <row r="197" spans="1:9" ht="12.75">
      <c r="A197" s="149"/>
      <c r="I197" s="79"/>
    </row>
    <row r="198" spans="1:9" ht="12.75">
      <c r="A198" s="149"/>
      <c r="I198" s="79"/>
    </row>
    <row r="199" spans="1:9" ht="12.75">
      <c r="A199" s="149"/>
      <c r="I199" s="79"/>
    </row>
    <row r="200" spans="1:9" ht="12.75">
      <c r="A200" s="149"/>
      <c r="I200" s="79"/>
    </row>
    <row r="201" spans="1:9" ht="12.75">
      <c r="A201" s="149"/>
      <c r="I201" s="79"/>
    </row>
    <row r="202" spans="1:9" ht="12.75">
      <c r="A202" s="149"/>
      <c r="I202" s="79"/>
    </row>
    <row r="203" spans="1:9" ht="12.75">
      <c r="A203" s="149"/>
      <c r="I203" s="79"/>
    </row>
    <row r="204" spans="1:9" ht="12.75">
      <c r="A204" s="149"/>
      <c r="I204" s="79"/>
    </row>
    <row r="205" spans="1:9" ht="12.75">
      <c r="A205" s="149"/>
      <c r="I205" s="79"/>
    </row>
    <row r="206" spans="1:9" ht="12.75">
      <c r="A206" s="149"/>
      <c r="I206" s="79"/>
    </row>
    <row r="207" spans="1:9" ht="12.75">
      <c r="A207" s="149"/>
      <c r="I207" s="79"/>
    </row>
    <row r="208" spans="1:9" ht="12.75">
      <c r="A208" s="149"/>
      <c r="I208" s="79"/>
    </row>
    <row r="209" spans="1:9" ht="12.75">
      <c r="A209" s="149"/>
      <c r="I209" s="79"/>
    </row>
    <row r="210" spans="1:9" ht="12.75">
      <c r="A210" s="149"/>
      <c r="I210" s="79"/>
    </row>
    <row r="211" spans="1:9" ht="12.75">
      <c r="A211" s="149"/>
      <c r="I211" s="79"/>
    </row>
    <row r="212" spans="1:9" ht="12.75">
      <c r="A212" s="149"/>
      <c r="I212" s="79"/>
    </row>
    <row r="213" spans="1:9" ht="12.75">
      <c r="A213" s="149"/>
      <c r="I213" s="79"/>
    </row>
    <row r="214" spans="1:9" ht="12.75">
      <c r="A214" s="149"/>
      <c r="I214" s="79"/>
    </row>
    <row r="215" spans="1:9" ht="12.75">
      <c r="A215" s="149"/>
      <c r="I215" s="79"/>
    </row>
    <row r="216" spans="1:9" ht="12.75">
      <c r="A216" s="149"/>
      <c r="I216" s="79"/>
    </row>
    <row r="217" spans="1:9" ht="12.75">
      <c r="A217" s="149"/>
      <c r="I217" s="79"/>
    </row>
    <row r="218" spans="1:9" ht="12.75">
      <c r="A218" s="149"/>
      <c r="I218" s="79"/>
    </row>
    <row r="219" spans="1:9" ht="12.75">
      <c r="A219" s="149"/>
      <c r="I219" s="79"/>
    </row>
    <row r="220" spans="1:9" ht="12.75">
      <c r="A220" s="149"/>
      <c r="I220" s="79"/>
    </row>
    <row r="221" spans="1:9" ht="12.75">
      <c r="A221" s="149"/>
      <c r="I221" s="79"/>
    </row>
    <row r="222" spans="1:9" ht="12.75">
      <c r="A222" s="149"/>
      <c r="I222" s="79"/>
    </row>
    <row r="223" spans="1:9" ht="12.75">
      <c r="A223" s="149"/>
      <c r="I223" s="79"/>
    </row>
    <row r="224" spans="1:9" ht="12.75">
      <c r="A224" s="149"/>
      <c r="I224" s="79"/>
    </row>
    <row r="225" spans="1:9" ht="12.75">
      <c r="A225" s="149"/>
      <c r="I225" s="79"/>
    </row>
    <row r="226" spans="1:9" ht="12.75">
      <c r="A226" s="149"/>
      <c r="I226" s="79"/>
    </row>
    <row r="227" spans="1:9" ht="12.75">
      <c r="A227" s="149"/>
      <c r="I227" s="79"/>
    </row>
    <row r="228" spans="1:9" ht="12.75">
      <c r="A228" s="149"/>
      <c r="I228" s="79"/>
    </row>
    <row r="229" spans="1:9" ht="12.75">
      <c r="A229" s="149"/>
      <c r="I229" s="79"/>
    </row>
    <row r="230" spans="1:9" ht="12.75">
      <c r="A230" s="149"/>
      <c r="I230" s="79"/>
    </row>
    <row r="231" spans="1:9" ht="12.75">
      <c r="A231" s="149"/>
      <c r="I231" s="79"/>
    </row>
    <row r="232" spans="1:9" ht="12.75">
      <c r="A232" s="149"/>
      <c r="I232" s="79"/>
    </row>
    <row r="233" spans="1:9" ht="12.75">
      <c r="A233" s="149"/>
      <c r="I233" s="79"/>
    </row>
    <row r="234" spans="1:9" ht="12.75">
      <c r="A234" s="149"/>
      <c r="I234" s="79"/>
    </row>
    <row r="235" spans="1:9" ht="12.75">
      <c r="A235" s="149"/>
      <c r="I235" s="79"/>
    </row>
    <row r="236" spans="1:9" ht="12.75">
      <c r="A236" s="149"/>
      <c r="I236" s="79"/>
    </row>
    <row r="237" spans="1:9" ht="12.75">
      <c r="A237" s="149"/>
      <c r="I237" s="79"/>
    </row>
    <row r="238" spans="1:9" ht="12.75">
      <c r="A238" s="149"/>
      <c r="I238" s="79"/>
    </row>
    <row r="239" spans="1:9" ht="12.75">
      <c r="A239" s="149"/>
      <c r="I239" s="79"/>
    </row>
    <row r="240" spans="1:9" ht="12.75">
      <c r="A240" s="149"/>
      <c r="I240" s="79"/>
    </row>
    <row r="241" spans="1:9" ht="12.75">
      <c r="A241" s="149"/>
      <c r="I241" s="79"/>
    </row>
    <row r="242" spans="1:9" ht="12.75">
      <c r="A242" s="149"/>
      <c r="I242" s="79"/>
    </row>
    <row r="243" spans="1:9" ht="12.75">
      <c r="A243" s="149"/>
      <c r="I243" s="79"/>
    </row>
    <row r="244" spans="1:9" ht="12.75">
      <c r="A244" s="149"/>
      <c r="I244" s="79"/>
    </row>
    <row r="245" spans="1:9" ht="12.75">
      <c r="A245" s="149"/>
      <c r="I245" s="79"/>
    </row>
    <row r="246" spans="1:9" ht="12.75">
      <c r="A246" s="149"/>
      <c r="I246" s="79"/>
    </row>
    <row r="247" spans="1:9" ht="12.75">
      <c r="A247" s="149"/>
      <c r="I247" s="79"/>
    </row>
    <row r="248" spans="1:9" ht="12.75">
      <c r="A248" s="149"/>
      <c r="I248" s="79"/>
    </row>
    <row r="249" spans="1:9" ht="12.75">
      <c r="A249" s="149"/>
      <c r="I249" s="79"/>
    </row>
    <row r="250" spans="1:9" ht="12.75">
      <c r="A250" s="149"/>
      <c r="I250" s="79"/>
    </row>
    <row r="251" spans="1:9" ht="12.75">
      <c r="A251" s="149"/>
      <c r="I251" s="79"/>
    </row>
    <row r="252" spans="1:9" ht="12.75">
      <c r="A252" s="149"/>
      <c r="I252" s="79"/>
    </row>
    <row r="253" spans="1:9" ht="12.75">
      <c r="A253" s="149"/>
      <c r="I253" s="79"/>
    </row>
    <row r="254" spans="1:9" ht="12.75">
      <c r="A254" s="149"/>
      <c r="I254" s="79"/>
    </row>
    <row r="255" spans="1:9" ht="12.75">
      <c r="A255" s="149"/>
      <c r="I255" s="79"/>
    </row>
    <row r="256" spans="1:9" ht="12.75">
      <c r="A256" s="149"/>
      <c r="I256" s="79"/>
    </row>
    <row r="257" spans="1:9" ht="12.75">
      <c r="A257" s="149"/>
      <c r="I257" s="79"/>
    </row>
    <row r="258" spans="1:9" ht="12.75">
      <c r="A258" s="149"/>
      <c r="I258" s="79"/>
    </row>
    <row r="259" spans="1:9" ht="12.75">
      <c r="A259" s="149"/>
      <c r="I259" s="79"/>
    </row>
    <row r="260" spans="1:9" ht="12.75">
      <c r="A260" s="149"/>
      <c r="I260" s="79"/>
    </row>
    <row r="261" spans="1:9" ht="12.75">
      <c r="A261" s="149"/>
      <c r="I261" s="79"/>
    </row>
    <row r="262" spans="1:9" ht="12.75">
      <c r="A262" s="149"/>
      <c r="I262" s="79"/>
    </row>
    <row r="263" spans="1:9" ht="12.75">
      <c r="A263" s="149"/>
      <c r="I263" s="79"/>
    </row>
    <row r="264" spans="1:9" ht="12.75">
      <c r="A264" s="149"/>
      <c r="I264" s="79"/>
    </row>
    <row r="265" spans="1:9" ht="12.75">
      <c r="A265" s="149"/>
      <c r="I265" s="79"/>
    </row>
    <row r="266" spans="1:9" ht="12.75">
      <c r="A266" s="149"/>
      <c r="I266" s="79"/>
    </row>
    <row r="267" spans="1:9" ht="12.75">
      <c r="A267" s="149"/>
      <c r="I267" s="79"/>
    </row>
    <row r="268" spans="1:9" ht="12.75">
      <c r="A268" s="149"/>
      <c r="I268" s="79"/>
    </row>
    <row r="269" spans="1:9" ht="12.75">
      <c r="A269" s="149"/>
      <c r="I269" s="79"/>
    </row>
    <row r="270" spans="1:9" ht="12.75">
      <c r="A270" s="149"/>
      <c r="I270" s="79"/>
    </row>
    <row r="271" spans="1:9" ht="12.75">
      <c r="A271" s="149"/>
      <c r="I271" s="79"/>
    </row>
    <row r="272" spans="1:9" ht="12.75">
      <c r="A272" s="149"/>
      <c r="I272" s="79"/>
    </row>
    <row r="273" spans="1:9" ht="12.75">
      <c r="A273" s="149"/>
      <c r="I273" s="79"/>
    </row>
    <row r="274" spans="1:9" ht="12.75">
      <c r="A274" s="149"/>
      <c r="I274" s="79"/>
    </row>
    <row r="275" spans="1:9" ht="12.75">
      <c r="A275" s="149"/>
      <c r="I275" s="79"/>
    </row>
    <row r="276" spans="1:9" ht="12.75">
      <c r="A276" s="149"/>
      <c r="I276" s="79"/>
    </row>
    <row r="277" spans="1:9" ht="12.75">
      <c r="A277" s="149"/>
      <c r="I277" s="79"/>
    </row>
    <row r="278" spans="1:9" ht="12.75">
      <c r="A278" s="149"/>
      <c r="I278" s="79"/>
    </row>
    <row r="279" spans="1:9" ht="12.75">
      <c r="A279" s="149"/>
      <c r="I279" s="79"/>
    </row>
    <row r="280" spans="1:9" ht="12.75">
      <c r="A280" s="149"/>
      <c r="I280" s="79"/>
    </row>
    <row r="281" spans="1:9" ht="12.75">
      <c r="A281" s="149"/>
      <c r="I281" s="79"/>
    </row>
    <row r="282" spans="1:9" ht="12.75">
      <c r="A282" s="149"/>
      <c r="I282" s="79"/>
    </row>
    <row r="283" spans="1:9" ht="12.75">
      <c r="A283" s="149"/>
      <c r="I283" s="79"/>
    </row>
    <row r="284" spans="1:9" ht="12.75">
      <c r="A284" s="149"/>
      <c r="I284" s="79"/>
    </row>
    <row r="285" spans="1:9" ht="12.75">
      <c r="A285" s="149"/>
      <c r="I285" s="79"/>
    </row>
    <row r="286" spans="1:9" ht="12.75">
      <c r="A286" s="149"/>
      <c r="I286" s="79"/>
    </row>
    <row r="287" spans="1:9" ht="12.75">
      <c r="A287" s="149"/>
      <c r="I287" s="79"/>
    </row>
    <row r="288" spans="1:9" ht="12.75">
      <c r="A288" s="149"/>
      <c r="I288" s="79"/>
    </row>
    <row r="289" spans="1:9" ht="12.75">
      <c r="A289" s="149"/>
      <c r="I289" s="79"/>
    </row>
    <row r="290" spans="1:9" ht="12.75">
      <c r="A290" s="149"/>
      <c r="I290" s="79"/>
    </row>
    <row r="291" spans="1:9" ht="12.75">
      <c r="A291" s="149"/>
      <c r="I291" s="79"/>
    </row>
    <row r="292" spans="1:9" ht="12.75">
      <c r="A292" s="149"/>
      <c r="I292" s="79"/>
    </row>
    <row r="293" spans="1:9" ht="12.75">
      <c r="A293" s="149"/>
      <c r="I293" s="79"/>
    </row>
    <row r="294" spans="1:9" ht="12.75">
      <c r="A294" s="149"/>
      <c r="I294" s="79"/>
    </row>
    <row r="295" spans="1:9" ht="12.75">
      <c r="A295" s="149"/>
      <c r="I295" s="79"/>
    </row>
    <row r="296" spans="1:9" ht="12.75">
      <c r="A296" s="149"/>
      <c r="I296" s="79"/>
    </row>
    <row r="297" spans="1:9" ht="12.75">
      <c r="A297" s="149"/>
      <c r="I297" s="79"/>
    </row>
    <row r="298" spans="1:9" ht="12.75">
      <c r="A298" s="149"/>
      <c r="I298" s="79"/>
    </row>
    <row r="299" spans="1:9" ht="12.75">
      <c r="A299" s="149"/>
      <c r="I299" s="79"/>
    </row>
    <row r="300" spans="1:9" ht="12.75">
      <c r="A300" s="149"/>
      <c r="I300" s="79"/>
    </row>
    <row r="301" spans="1:9" ht="12.75">
      <c r="A301" s="149"/>
      <c r="I301" s="79"/>
    </row>
    <row r="302" spans="1:9" ht="12.75">
      <c r="A302" s="149"/>
      <c r="I302" s="79"/>
    </row>
    <row r="303" spans="1:9" ht="12.75">
      <c r="A303" s="149"/>
      <c r="I303" s="79"/>
    </row>
    <row r="304" spans="1:9" ht="12.75">
      <c r="A304" s="149"/>
      <c r="I304" s="79"/>
    </row>
    <row r="305" spans="1:9" ht="12.75">
      <c r="A305" s="149"/>
      <c r="I305" s="79"/>
    </row>
    <row r="306" spans="1:9" ht="12.75">
      <c r="A306" s="149"/>
      <c r="I306" s="79"/>
    </row>
    <row r="307" spans="1:9" ht="12.75">
      <c r="A307" s="149"/>
      <c r="I307" s="79"/>
    </row>
    <row r="308" spans="1:9" ht="12.75">
      <c r="A308" s="149"/>
      <c r="I308" s="79"/>
    </row>
    <row r="309" spans="1:9" ht="12.75">
      <c r="A309" s="149"/>
      <c r="I309" s="79"/>
    </row>
    <row r="310" spans="1:9" ht="12.75">
      <c r="A310" s="149"/>
      <c r="I310" s="79"/>
    </row>
    <row r="311" spans="1:9" ht="12.75">
      <c r="A311" s="149"/>
      <c r="I311" s="79"/>
    </row>
    <row r="312" spans="1:9" ht="12.75">
      <c r="A312" s="149"/>
      <c r="I312" s="79"/>
    </row>
    <row r="313" spans="1:9" ht="12.75">
      <c r="A313" s="149"/>
      <c r="I313" s="79"/>
    </row>
    <row r="314" spans="1:9" ht="12.75">
      <c r="A314" s="149"/>
      <c r="I314" s="79"/>
    </row>
    <row r="315" spans="1:9" ht="12.75">
      <c r="A315" s="149"/>
      <c r="I315" s="79"/>
    </row>
    <row r="316" spans="1:9" ht="12.75">
      <c r="A316" s="149"/>
      <c r="I316" s="79"/>
    </row>
    <row r="317" spans="1:9" ht="12.75">
      <c r="A317" s="149"/>
      <c r="I317" s="79"/>
    </row>
    <row r="318" spans="1:9" ht="12.75">
      <c r="A318" s="149"/>
      <c r="I318" s="79"/>
    </row>
    <row r="319" spans="1:9" ht="12.75">
      <c r="A319" s="149"/>
      <c r="I319" s="79"/>
    </row>
    <row r="320" spans="1:9" ht="12.75">
      <c r="A320" s="149"/>
      <c r="I320" s="79"/>
    </row>
    <row r="321" spans="1:9" ht="12.75">
      <c r="A321" s="149"/>
      <c r="I321" s="79"/>
    </row>
    <row r="322" spans="1:9" ht="12.75">
      <c r="A322" s="149"/>
      <c r="I322" s="79"/>
    </row>
    <row r="323" spans="1:9" ht="12.75">
      <c r="A323" s="149"/>
      <c r="I323" s="79"/>
    </row>
    <row r="324" spans="1:9" ht="12.75">
      <c r="A324" s="149"/>
      <c r="I324" s="79"/>
    </row>
    <row r="325" spans="1:9" ht="12.75">
      <c r="A325" s="149"/>
      <c r="I325" s="79"/>
    </row>
    <row r="326" spans="1:9" ht="12.75">
      <c r="A326" s="149"/>
      <c r="I326" s="79"/>
    </row>
    <row r="327" spans="1:9" ht="12.75">
      <c r="A327" s="149"/>
      <c r="I327" s="79"/>
    </row>
    <row r="328" spans="1:9" ht="12.75">
      <c r="A328" s="149"/>
      <c r="I328" s="79"/>
    </row>
    <row r="329" spans="1:9" ht="12.75">
      <c r="A329" s="149"/>
      <c r="I329" s="79"/>
    </row>
    <row r="330" spans="1:9" ht="12.75">
      <c r="A330" s="149"/>
      <c r="I330" s="79"/>
    </row>
    <row r="331" spans="1:9" ht="12.75">
      <c r="A331" s="149"/>
      <c r="I331" s="79"/>
    </row>
    <row r="332" spans="1:9" ht="12.75">
      <c r="A332" s="149"/>
      <c r="I332" s="79"/>
    </row>
    <row r="333" spans="1:9" ht="12.75">
      <c r="A333" s="149"/>
      <c r="I333" s="79"/>
    </row>
    <row r="334" spans="1:9" ht="12.75">
      <c r="A334" s="149"/>
      <c r="I334" s="79"/>
    </row>
    <row r="335" spans="1:9" ht="12.75">
      <c r="A335" s="149"/>
      <c r="I335" s="79"/>
    </row>
    <row r="336" spans="1:9" ht="12.75">
      <c r="A336" s="149"/>
      <c r="I336" s="79"/>
    </row>
    <row r="337" spans="1:9" ht="12.75">
      <c r="A337" s="149"/>
      <c r="I337" s="79"/>
    </row>
    <row r="338" spans="1:9" ht="12.75">
      <c r="A338" s="149"/>
      <c r="I338" s="79"/>
    </row>
    <row r="339" spans="1:9" ht="12.75">
      <c r="A339" s="149"/>
      <c r="I339" s="79"/>
    </row>
    <row r="340" spans="1:9" ht="12.75">
      <c r="A340" s="149"/>
      <c r="I340" s="79"/>
    </row>
    <row r="341" spans="1:9" ht="12.75">
      <c r="A341" s="149"/>
      <c r="I341" s="79"/>
    </row>
    <row r="342" spans="1:9" ht="12.75">
      <c r="A342" s="149"/>
      <c r="I342" s="79"/>
    </row>
    <row r="343" spans="1:9" ht="12.75">
      <c r="A343" s="149"/>
      <c r="I343" s="79"/>
    </row>
    <row r="344" spans="1:9" ht="12.75">
      <c r="A344" s="149"/>
      <c r="I344" s="79"/>
    </row>
    <row r="345" spans="1:9" ht="12.75">
      <c r="A345" s="149"/>
      <c r="I345" s="79"/>
    </row>
    <row r="346" spans="1:9" ht="12.75">
      <c r="A346" s="149"/>
      <c r="I346" s="79"/>
    </row>
    <row r="347" spans="1:9" ht="12.75">
      <c r="A347" s="149"/>
      <c r="I347" s="79"/>
    </row>
    <row r="348" spans="1:9" ht="12.75">
      <c r="A348" s="149"/>
      <c r="I348" s="79"/>
    </row>
    <row r="349" spans="1:9" ht="12.75">
      <c r="A349" s="149"/>
      <c r="I349" s="79"/>
    </row>
    <row r="350" spans="1:9" ht="12.75">
      <c r="A350" s="149"/>
      <c r="I350" s="79"/>
    </row>
    <row r="351" spans="1:9" ht="12.75">
      <c r="A351" s="149"/>
      <c r="I351" s="79"/>
    </row>
    <row r="352" spans="1:9" ht="12.75">
      <c r="A352" s="149"/>
      <c r="I352" s="79"/>
    </row>
    <row r="353" spans="1:9" ht="12.75">
      <c r="A353" s="149"/>
      <c r="I353" s="79"/>
    </row>
    <row r="354" spans="1:9" ht="12.75">
      <c r="A354" s="149"/>
      <c r="I354" s="79"/>
    </row>
    <row r="355" spans="1:9" ht="12.75">
      <c r="A355" s="149"/>
      <c r="I355" s="79"/>
    </row>
    <row r="356" spans="1:9" ht="12.75">
      <c r="A356" s="149"/>
      <c r="I356" s="79"/>
    </row>
    <row r="357" spans="1:9" ht="12.75">
      <c r="A357" s="149"/>
      <c r="I357" s="79"/>
    </row>
    <row r="358" spans="1:9" ht="12.75">
      <c r="A358" s="149"/>
      <c r="I358" s="79"/>
    </row>
    <row r="359" spans="1:9" ht="12.75">
      <c r="A359" s="149"/>
      <c r="I359" s="79"/>
    </row>
    <row r="360" spans="1:9" ht="12.75">
      <c r="A360" s="149"/>
      <c r="I360" s="79"/>
    </row>
    <row r="361" spans="1:9" ht="12.75">
      <c r="A361" s="149"/>
      <c r="I361" s="79"/>
    </row>
    <row r="362" spans="1:9" ht="12.75">
      <c r="A362" s="149"/>
      <c r="I362" s="79"/>
    </row>
    <row r="363" spans="1:9" ht="12.75">
      <c r="A363" s="149"/>
      <c r="I363" s="79"/>
    </row>
    <row r="364" spans="1:9" ht="12.75">
      <c r="A364" s="149"/>
      <c r="I364" s="79"/>
    </row>
    <row r="365" spans="1:9" ht="12.75">
      <c r="A365" s="149"/>
      <c r="I365" s="79"/>
    </row>
    <row r="366" spans="1:9" ht="12.75">
      <c r="A366" s="149"/>
      <c r="I366" s="79"/>
    </row>
    <row r="367" spans="1:9" ht="12.75">
      <c r="A367" s="149"/>
      <c r="I367" s="79"/>
    </row>
    <row r="368" spans="1:9" ht="12.75">
      <c r="A368" s="149"/>
      <c r="I368" s="79"/>
    </row>
    <row r="369" spans="1:9" ht="12.75">
      <c r="A369" s="149"/>
      <c r="I369" s="79"/>
    </row>
    <row r="370" spans="1:9" ht="12.75">
      <c r="A370" s="149"/>
      <c r="I370" s="79"/>
    </row>
    <row r="371" spans="1:9" ht="12.75">
      <c r="A371" s="149"/>
      <c r="I371" s="79"/>
    </row>
    <row r="372" spans="1:9" ht="12.75">
      <c r="A372" s="149"/>
      <c r="I372" s="79"/>
    </row>
    <row r="373" spans="1:9" ht="12.75">
      <c r="A373" s="149"/>
      <c r="I373" s="79"/>
    </row>
    <row r="374" spans="1:9" ht="12.75">
      <c r="A374" s="149"/>
      <c r="I374" s="79"/>
    </row>
    <row r="375" spans="1:9" ht="12.75">
      <c r="A375" s="149"/>
      <c r="I375" s="79"/>
    </row>
    <row r="376" spans="1:9" ht="12.75">
      <c r="A376" s="149"/>
      <c r="I376" s="79"/>
    </row>
    <row r="377" spans="1:9" ht="12.75">
      <c r="A377" s="149"/>
      <c r="I377" s="79"/>
    </row>
    <row r="378" spans="1:9" ht="12.75">
      <c r="A378" s="149"/>
      <c r="I378" s="79"/>
    </row>
    <row r="379" spans="1:9" ht="12.75">
      <c r="A379" s="149"/>
      <c r="I379" s="79"/>
    </row>
    <row r="380" spans="1:9" ht="12.75">
      <c r="A380" s="149"/>
      <c r="I380" s="79"/>
    </row>
    <row r="381" spans="1:9" ht="12.75">
      <c r="A381" s="149"/>
      <c r="I381" s="79"/>
    </row>
    <row r="382" spans="1:9" ht="12.75">
      <c r="A382" s="149"/>
      <c r="I382" s="79"/>
    </row>
    <row r="383" spans="1:9" ht="12.75">
      <c r="A383" s="149"/>
      <c r="I383" s="79"/>
    </row>
    <row r="384" spans="1:9" ht="12.75">
      <c r="A384" s="149"/>
      <c r="I384" s="79"/>
    </row>
    <row r="385" spans="1:9" ht="12.75">
      <c r="A385" s="149"/>
      <c r="I385" s="79"/>
    </row>
    <row r="386" spans="1:9" ht="12.75">
      <c r="A386" s="149"/>
      <c r="I386" s="79"/>
    </row>
    <row r="387" spans="1:9" ht="12.75">
      <c r="A387" s="149"/>
      <c r="I387" s="79"/>
    </row>
    <row r="388" spans="1:9" ht="12.75">
      <c r="A388" s="149"/>
      <c r="I388" s="79"/>
    </row>
    <row r="389" spans="1:9" ht="12.75">
      <c r="A389" s="149"/>
      <c r="I389" s="79"/>
    </row>
    <row r="390" spans="1:9" ht="12.75">
      <c r="A390" s="149"/>
      <c r="I390" s="79"/>
    </row>
    <row r="391" spans="1:9" ht="12.75">
      <c r="A391" s="149"/>
      <c r="I391" s="79"/>
    </row>
    <row r="392" spans="1:9" ht="12.75">
      <c r="A392" s="149"/>
      <c r="I392" s="79"/>
    </row>
    <row r="393" spans="1:9" ht="12.75">
      <c r="A393" s="149"/>
      <c r="I393" s="79"/>
    </row>
    <row r="394" spans="1:9" ht="12.75">
      <c r="A394" s="149"/>
      <c r="I394" s="79"/>
    </row>
    <row r="395" spans="1:9" ht="12.75">
      <c r="A395" s="149"/>
      <c r="I395" s="79"/>
    </row>
    <row r="396" spans="1:9" ht="12.75">
      <c r="A396" s="149"/>
      <c r="I396" s="79"/>
    </row>
    <row r="397" spans="1:9" ht="12.75">
      <c r="A397" s="149"/>
      <c r="I397" s="79"/>
    </row>
    <row r="398" spans="1:9" ht="12.75">
      <c r="A398" s="149"/>
      <c r="I398" s="79"/>
    </row>
    <row r="399" spans="1:9" ht="12.75">
      <c r="A399" s="149"/>
      <c r="I399" s="79"/>
    </row>
    <row r="400" spans="1:9" ht="12.75">
      <c r="A400" s="149"/>
      <c r="I400" s="79"/>
    </row>
    <row r="401" spans="1:9" ht="12.75">
      <c r="A401" s="149"/>
      <c r="I401" s="79"/>
    </row>
    <row r="402" spans="1:9" ht="12.75">
      <c r="A402" s="149"/>
      <c r="I402" s="79"/>
    </row>
    <row r="403" spans="1:9" ht="12.75">
      <c r="A403" s="149"/>
      <c r="I403" s="79"/>
    </row>
    <row r="404" spans="1:9" ht="12.75">
      <c r="A404" s="149"/>
      <c r="I404" s="79"/>
    </row>
    <row r="405" spans="1:9" ht="12.75">
      <c r="A405" s="149"/>
      <c r="I405" s="79"/>
    </row>
    <row r="406" spans="1:9" ht="12.75">
      <c r="A406" s="149"/>
      <c r="I406" s="79"/>
    </row>
    <row r="407" spans="1:9" ht="12.75">
      <c r="A407" s="149"/>
      <c r="I407" s="79"/>
    </row>
    <row r="408" spans="1:9" ht="12.75">
      <c r="A408" s="149"/>
      <c r="I408" s="79"/>
    </row>
    <row r="409" spans="1:9" ht="12.75">
      <c r="A409" s="149"/>
      <c r="I409" s="79"/>
    </row>
    <row r="410" spans="1:9" ht="12.75">
      <c r="A410" s="149"/>
      <c r="I410" s="79"/>
    </row>
    <row r="411" spans="1:9" ht="12.75">
      <c r="A411" s="149"/>
      <c r="I411" s="79"/>
    </row>
    <row r="412" spans="1:9" ht="12.75">
      <c r="A412" s="149"/>
      <c r="I412" s="79"/>
    </row>
    <row r="413" spans="1:9" ht="12.75">
      <c r="A413" s="149"/>
      <c r="I413" s="79"/>
    </row>
    <row r="414" spans="1:9" ht="12.75">
      <c r="A414" s="149"/>
      <c r="I414" s="79"/>
    </row>
    <row r="415" spans="1:9" ht="12.75">
      <c r="A415" s="149"/>
      <c r="I415" s="79"/>
    </row>
    <row r="416" spans="1:9" ht="12.75">
      <c r="A416" s="149"/>
      <c r="I416" s="79"/>
    </row>
    <row r="417" spans="1:9" ht="12.75">
      <c r="A417" s="149"/>
      <c r="I417" s="79"/>
    </row>
    <row r="418" spans="1:9" ht="12.75">
      <c r="A418" s="149"/>
      <c r="I418" s="79"/>
    </row>
    <row r="419" spans="1:9" ht="12.75">
      <c r="A419" s="149"/>
      <c r="I419" s="79"/>
    </row>
    <row r="420" spans="1:9" ht="12.75">
      <c r="A420" s="149"/>
      <c r="I420" s="79"/>
    </row>
    <row r="421" spans="1:9" ht="12.75">
      <c r="A421" s="149"/>
      <c r="I421" s="79"/>
    </row>
    <row r="422" spans="1:9" ht="12.75">
      <c r="A422" s="149"/>
      <c r="I422" s="79"/>
    </row>
    <row r="423" spans="1:9" ht="12.75">
      <c r="A423" s="149"/>
      <c r="I423" s="79"/>
    </row>
    <row r="424" spans="1:9" ht="12.75">
      <c r="A424" s="149"/>
      <c r="I424" s="79"/>
    </row>
    <row r="425" spans="1:9" ht="12.75">
      <c r="A425" s="149"/>
      <c r="I425" s="79"/>
    </row>
    <row r="426" spans="1:9" ht="12.75">
      <c r="A426" s="149"/>
      <c r="I426" s="79"/>
    </row>
    <row r="427" spans="1:9" ht="12.75">
      <c r="A427" s="149"/>
      <c r="I427" s="79"/>
    </row>
    <row r="428" spans="1:9" ht="12.75">
      <c r="A428" s="149"/>
      <c r="I428" s="79"/>
    </row>
    <row r="429" spans="1:9" ht="12.75">
      <c r="A429" s="149"/>
      <c r="I429" s="79"/>
    </row>
    <row r="430" spans="1:9" ht="12.75">
      <c r="A430" s="149"/>
      <c r="I430" s="79"/>
    </row>
    <row r="431" spans="1:9" ht="12.75">
      <c r="A431" s="149"/>
      <c r="I431" s="79"/>
    </row>
    <row r="432" spans="1:9" ht="12.75">
      <c r="A432" s="149"/>
      <c r="I432" s="79"/>
    </row>
    <row r="433" spans="1:9" ht="12.75">
      <c r="A433" s="149"/>
      <c r="I433" s="79"/>
    </row>
    <row r="434" spans="1:9" ht="12.75">
      <c r="A434" s="149"/>
      <c r="I434" s="79"/>
    </row>
    <row r="435" spans="1:9" ht="12.75">
      <c r="A435" s="149"/>
      <c r="I435" s="79"/>
    </row>
    <row r="436" spans="1:9" ht="12.75">
      <c r="A436" s="149"/>
      <c r="I436" s="79"/>
    </row>
    <row r="437" spans="1:9" ht="12.75">
      <c r="A437" s="149"/>
      <c r="I437" s="79"/>
    </row>
    <row r="438" spans="1:9" ht="12.75">
      <c r="A438" s="149"/>
      <c r="I438" s="79"/>
    </row>
    <row r="439" spans="1:9" ht="12.75">
      <c r="A439" s="149"/>
      <c r="I439" s="79"/>
    </row>
    <row r="440" spans="1:9" ht="12.75">
      <c r="A440" s="149"/>
      <c r="I440" s="79"/>
    </row>
    <row r="441" spans="1:9" ht="12.75">
      <c r="A441" s="149"/>
      <c r="I441" s="79"/>
    </row>
    <row r="442" spans="1:9" ht="12.75">
      <c r="A442" s="149"/>
      <c r="I442" s="79"/>
    </row>
    <row r="443" spans="1:9" ht="12.75">
      <c r="A443" s="149"/>
      <c r="I443" s="79"/>
    </row>
    <row r="444" spans="1:9" ht="12.75">
      <c r="A444" s="149"/>
      <c r="I444" s="79"/>
    </row>
    <row r="445" spans="1:9" ht="12.75">
      <c r="A445" s="149"/>
      <c r="I445" s="79"/>
    </row>
    <row r="446" spans="1:9" ht="12.75">
      <c r="A446" s="149"/>
      <c r="I446" s="79"/>
    </row>
    <row r="447" spans="1:9" ht="12.75">
      <c r="A447" s="149"/>
      <c r="I447" s="79"/>
    </row>
    <row r="448" spans="1:9" ht="12.75">
      <c r="A448" s="149"/>
      <c r="I448" s="79"/>
    </row>
    <row r="449" spans="1:9" ht="12.75">
      <c r="A449" s="149"/>
      <c r="I449" s="79"/>
    </row>
    <row r="450" spans="1:9" ht="12.75">
      <c r="A450" s="149"/>
      <c r="I450" s="79"/>
    </row>
    <row r="451" spans="1:9" ht="12.75">
      <c r="A451" s="149"/>
      <c r="I451" s="79"/>
    </row>
    <row r="452" spans="1:9" ht="12.75">
      <c r="A452" s="149"/>
      <c r="I452" s="79"/>
    </row>
    <row r="453" spans="1:9" ht="12.75">
      <c r="A453" s="149"/>
      <c r="I453" s="79"/>
    </row>
    <row r="454" spans="1:9" ht="12.75">
      <c r="A454" s="149"/>
      <c r="I454" s="79"/>
    </row>
    <row r="455" spans="1:9" ht="12.75">
      <c r="A455" s="149"/>
      <c r="I455" s="79"/>
    </row>
    <row r="456" spans="1:9" ht="12.75">
      <c r="A456" s="149"/>
      <c r="I456" s="79"/>
    </row>
    <row r="457" spans="1:9" ht="12.75">
      <c r="A457" s="149"/>
      <c r="I457" s="79"/>
    </row>
    <row r="458" spans="1:9" ht="12.75">
      <c r="A458" s="149"/>
      <c r="I458" s="79"/>
    </row>
    <row r="459" spans="1:9" ht="12.75">
      <c r="A459" s="149"/>
      <c r="I459" s="79"/>
    </row>
    <row r="460" spans="1:9" ht="12.75">
      <c r="A460" s="149"/>
      <c r="I460" s="79"/>
    </row>
    <row r="461" spans="1:9" ht="12.75">
      <c r="A461" s="149"/>
      <c r="I461" s="79"/>
    </row>
    <row r="462" spans="1:9" ht="12.75">
      <c r="A462" s="149"/>
      <c r="I462" s="79"/>
    </row>
    <row r="463" spans="1:9" ht="12.75">
      <c r="A463" s="149"/>
      <c r="I463" s="79"/>
    </row>
    <row r="464" spans="1:9" ht="12.75">
      <c r="A464" s="149"/>
      <c r="I464" s="79"/>
    </row>
    <row r="465" spans="1:9" ht="12.75">
      <c r="A465" s="149"/>
      <c r="I465" s="79"/>
    </row>
    <row r="466" spans="1:9" ht="12.75">
      <c r="A466" s="149"/>
      <c r="I466" s="79"/>
    </row>
    <row r="467" spans="1:9" ht="12.75">
      <c r="A467" s="149"/>
      <c r="I467" s="79"/>
    </row>
    <row r="468" spans="1:9" ht="12.75">
      <c r="A468" s="149"/>
      <c r="I468" s="79"/>
    </row>
    <row r="469" spans="1:9" ht="12.75">
      <c r="A469" s="149"/>
      <c r="I469" s="79"/>
    </row>
    <row r="470" spans="1:9" ht="12.75">
      <c r="A470" s="149"/>
      <c r="I470" s="79"/>
    </row>
    <row r="471" spans="1:9" ht="12.75">
      <c r="A471" s="149"/>
      <c r="I471" s="79"/>
    </row>
    <row r="472" spans="1:9" ht="12.75">
      <c r="A472" s="149"/>
      <c r="I472" s="79"/>
    </row>
    <row r="473" spans="1:9" ht="12.75">
      <c r="A473" s="149"/>
      <c r="I473" s="79"/>
    </row>
    <row r="474" spans="1:9" ht="12.75">
      <c r="A474" s="149"/>
      <c r="I474" s="79"/>
    </row>
    <row r="475" spans="1:9" ht="12.75">
      <c r="A475" s="149"/>
      <c r="I475" s="79"/>
    </row>
    <row r="476" spans="1:9" ht="12.75">
      <c r="A476" s="149"/>
      <c r="I476" s="79"/>
    </row>
    <row r="477" spans="1:9" ht="12.75">
      <c r="A477" s="149"/>
      <c r="I477" s="79"/>
    </row>
    <row r="478" spans="1:9" ht="12.75">
      <c r="A478" s="149"/>
      <c r="I478" s="79"/>
    </row>
    <row r="479" spans="1:9" ht="12.75">
      <c r="A479" s="149"/>
      <c r="I479" s="79"/>
    </row>
    <row r="480" spans="1:9" ht="12.75">
      <c r="A480" s="149"/>
      <c r="I480" s="79"/>
    </row>
    <row r="481" spans="1:9" ht="12.75">
      <c r="A481" s="149"/>
      <c r="I481" s="79"/>
    </row>
    <row r="482" spans="1:9" ht="12.75">
      <c r="A482" s="149"/>
      <c r="I482" s="79"/>
    </row>
    <row r="483" spans="1:9" ht="12.75">
      <c r="A483" s="149"/>
      <c r="I483" s="79"/>
    </row>
    <row r="484" spans="1:9" ht="12.75">
      <c r="A484" s="149"/>
      <c r="I484" s="79"/>
    </row>
    <row r="485" spans="1:9" ht="12.75">
      <c r="A485" s="149"/>
      <c r="I485" s="79"/>
    </row>
    <row r="486" spans="1:9" ht="12.75">
      <c r="A486" s="149"/>
      <c r="I486" s="79"/>
    </row>
    <row r="487" spans="1:9" ht="12.75">
      <c r="A487" s="149"/>
      <c r="I487" s="79"/>
    </row>
    <row r="488" spans="1:9" ht="12.75">
      <c r="A488" s="149"/>
      <c r="I488" s="79"/>
    </row>
    <row r="489" spans="1:9" ht="12.75">
      <c r="A489" s="149"/>
      <c r="I489" s="79"/>
    </row>
    <row r="490" spans="1:9" ht="12.75">
      <c r="A490" s="149"/>
      <c r="I490" s="79"/>
    </row>
    <row r="491" spans="1:9" ht="12.75">
      <c r="A491" s="149"/>
      <c r="I491" s="79"/>
    </row>
    <row r="492" spans="1:9" ht="12.75">
      <c r="A492" s="149"/>
      <c r="I492" s="79"/>
    </row>
    <row r="493" spans="1:9" ht="12.75">
      <c r="A493" s="149"/>
      <c r="I493" s="79"/>
    </row>
    <row r="494" spans="1:9" ht="12.75">
      <c r="A494" s="149"/>
      <c r="I494" s="79"/>
    </row>
    <row r="495" spans="1:9" ht="12.75">
      <c r="A495" s="149"/>
      <c r="I495" s="79"/>
    </row>
    <row r="496" spans="1:9" ht="12.75">
      <c r="A496" s="149"/>
      <c r="I496" s="79"/>
    </row>
    <row r="497" spans="1:9" ht="12.75">
      <c r="A497" s="149"/>
      <c r="I497" s="79"/>
    </row>
    <row r="498" spans="1:9" ht="12.75">
      <c r="A498" s="149"/>
      <c r="I498" s="79"/>
    </row>
    <row r="499" spans="1:9" ht="12.75">
      <c r="A499" s="149"/>
      <c r="I499" s="79"/>
    </row>
    <row r="500" spans="1:9" ht="12.75">
      <c r="A500" s="149"/>
      <c r="I500" s="79"/>
    </row>
    <row r="501" spans="1:9" ht="12.75">
      <c r="A501" s="149"/>
      <c r="I501" s="79"/>
    </row>
    <row r="502" spans="1:9" ht="12.75">
      <c r="A502" s="149"/>
      <c r="I502" s="79"/>
    </row>
    <row r="503" spans="1:9" ht="12.75">
      <c r="A503" s="149"/>
      <c r="I503" s="79"/>
    </row>
    <row r="504" spans="1:9" ht="12.75">
      <c r="A504" s="149"/>
      <c r="I504" s="79"/>
    </row>
    <row r="505" spans="1:9" ht="12.75">
      <c r="A505" s="149"/>
      <c r="I505" s="79"/>
    </row>
    <row r="506" spans="1:9" ht="12.75">
      <c r="A506" s="149"/>
      <c r="I506" s="79"/>
    </row>
    <row r="507" spans="1:9" ht="12.75">
      <c r="A507" s="149"/>
      <c r="I507" s="79"/>
    </row>
    <row r="508" spans="1:9" ht="12.75">
      <c r="A508" s="149"/>
      <c r="I508" s="79"/>
    </row>
    <row r="509" spans="1:9" ht="12.75">
      <c r="A509" s="149"/>
      <c r="I509" s="79"/>
    </row>
    <row r="510" spans="1:9" ht="12.75">
      <c r="A510" s="149"/>
      <c r="I510" s="79"/>
    </row>
    <row r="511" spans="1:9" ht="12.75">
      <c r="A511" s="149"/>
      <c r="I511" s="79"/>
    </row>
    <row r="512" spans="1:9" ht="12.75">
      <c r="A512" s="149"/>
      <c r="I512" s="79"/>
    </row>
    <row r="513" spans="1:9" ht="12.75">
      <c r="A513" s="149"/>
      <c r="I513" s="79"/>
    </row>
    <row r="514" spans="1:9" ht="12.75">
      <c r="A514" s="149"/>
      <c r="I514" s="79"/>
    </row>
    <row r="515" spans="1:9" ht="12.75">
      <c r="A515" s="149"/>
      <c r="I515" s="79"/>
    </row>
    <row r="516" spans="1:9" ht="12.75">
      <c r="A516" s="149"/>
      <c r="I516" s="79"/>
    </row>
    <row r="517" spans="1:9" ht="12.75">
      <c r="A517" s="149"/>
      <c r="I517" s="79"/>
    </row>
    <row r="518" spans="1:9" ht="12.75">
      <c r="A518" s="149"/>
      <c r="I518" s="79"/>
    </row>
    <row r="519" spans="1:9" ht="12.75">
      <c r="A519" s="149"/>
      <c r="I519" s="79"/>
    </row>
    <row r="520" spans="1:9" ht="12.75">
      <c r="A520" s="149"/>
      <c r="I520" s="79"/>
    </row>
    <row r="521" spans="1:9" ht="12.75">
      <c r="A521" s="149"/>
      <c r="I521" s="79"/>
    </row>
    <row r="522" spans="1:9" ht="12.75">
      <c r="A522" s="149"/>
      <c r="I522" s="79"/>
    </row>
    <row r="523" spans="1:9" ht="12.75">
      <c r="A523" s="149"/>
      <c r="I523" s="79"/>
    </row>
    <row r="524" spans="1:9" ht="12.75">
      <c r="A524" s="149"/>
      <c r="I524" s="79"/>
    </row>
    <row r="525" spans="1:9" ht="12.75">
      <c r="A525" s="149"/>
      <c r="I525" s="79"/>
    </row>
    <row r="526" spans="1:9" ht="12.75">
      <c r="A526" s="149"/>
      <c r="I526" s="79"/>
    </row>
    <row r="527" spans="1:9" ht="12.75">
      <c r="A527" s="149"/>
      <c r="I527" s="79"/>
    </row>
    <row r="528" spans="1:9" ht="12.75">
      <c r="A528" s="149"/>
      <c r="I528" s="79"/>
    </row>
    <row r="529" spans="1:9" ht="12.75">
      <c r="A529" s="149"/>
      <c r="I529" s="79"/>
    </row>
    <row r="530" spans="1:9" ht="12.75">
      <c r="A530" s="149"/>
      <c r="I530" s="79"/>
    </row>
    <row r="531" spans="1:9" ht="12.75">
      <c r="A531" s="149"/>
      <c r="I531" s="79"/>
    </row>
    <row r="532" spans="1:9" ht="12.75">
      <c r="A532" s="149"/>
      <c r="I532" s="79"/>
    </row>
    <row r="533" spans="1:9" ht="12.75">
      <c r="A533" s="149"/>
      <c r="I533" s="79"/>
    </row>
  </sheetData>
  <sheetProtection/>
  <mergeCells count="30">
    <mergeCell ref="B17:T17"/>
    <mergeCell ref="R43:U43"/>
    <mergeCell ref="E43:L43"/>
    <mergeCell ref="B25:T25"/>
    <mergeCell ref="B29:T29"/>
    <mergeCell ref="B31:O31"/>
    <mergeCell ref="B19:J19"/>
    <mergeCell ref="B21:N21"/>
    <mergeCell ref="B23:R23"/>
    <mergeCell ref="A42:J42"/>
    <mergeCell ref="A1:AA1"/>
    <mergeCell ref="A40:AA40"/>
    <mergeCell ref="B11:S11"/>
    <mergeCell ref="B35:I35"/>
    <mergeCell ref="B33:J33"/>
    <mergeCell ref="B37:T37"/>
    <mergeCell ref="N6:Q6"/>
    <mergeCell ref="A6:D6"/>
    <mergeCell ref="E6:L6"/>
    <mergeCell ref="R6:U6"/>
    <mergeCell ref="B9:T9"/>
    <mergeCell ref="A43:D43"/>
    <mergeCell ref="N43:Q43"/>
    <mergeCell ref="A2:AA2"/>
    <mergeCell ref="A4:AA4"/>
    <mergeCell ref="A3:AA3"/>
    <mergeCell ref="B39:F39"/>
    <mergeCell ref="B15:T15"/>
    <mergeCell ref="B27:G27"/>
    <mergeCell ref="B13:T1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80"/>
  <sheetViews>
    <sheetView zoomScale="80" zoomScaleNormal="80" zoomScaleSheetLayoutView="80" zoomScalePageLayoutView="0" workbookViewId="0" topLeftCell="A1">
      <selection activeCell="T16" sqref="T16:U16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8" width="10.7109375" style="1" customWidth="1"/>
    <col min="9" max="9" width="9.421875" style="1" bestFit="1" customWidth="1"/>
    <col min="10" max="10" width="10.7109375" style="1" customWidth="1"/>
    <col min="11" max="11" width="7.8515625" style="1" bestFit="1" customWidth="1"/>
    <col min="12" max="12" width="10.7109375" style="1" customWidth="1"/>
    <col min="13" max="13" width="7.8515625" style="1" bestFit="1" customWidth="1"/>
    <col min="14" max="18" width="10.7109375" style="1" customWidth="1"/>
    <col min="19" max="19" width="7.8515625" style="1" bestFit="1" customWidth="1"/>
    <col min="20" max="20" width="10.7109375" style="1" customWidth="1"/>
    <col min="21" max="21" width="7.8515625" style="1" bestFit="1" customWidth="1"/>
    <col min="22" max="45" width="9.140625" style="149" customWidth="1"/>
    <col min="46" max="16384" width="9.140625" style="1" customWidth="1"/>
  </cols>
  <sheetData>
    <row r="1" spans="1:21" ht="12.75">
      <c r="A1" s="39"/>
      <c r="B1" s="39"/>
      <c r="C1" s="39"/>
      <c r="D1" s="39"/>
      <c r="E1" s="39"/>
      <c r="F1" s="39"/>
      <c r="G1" s="39"/>
      <c r="H1" s="45" t="s">
        <v>122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>
      <c r="A2" s="39"/>
      <c r="B2" s="45" t="s">
        <v>123</v>
      </c>
      <c r="C2" s="455"/>
      <c r="D2" s="46"/>
      <c r="E2" s="47"/>
      <c r="F2" s="47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2.75">
      <c r="A3" s="39"/>
      <c r="B3" s="45" t="s">
        <v>124</v>
      </c>
      <c r="C3" s="455"/>
      <c r="D3" s="46"/>
      <c r="E3" s="47"/>
      <c r="F3" s="47"/>
      <c r="G3" s="39"/>
      <c r="H3" s="39"/>
      <c r="I3" s="45" t="s">
        <v>125</v>
      </c>
      <c r="J3" s="458"/>
      <c r="K3" s="40"/>
      <c r="L3" s="40"/>
      <c r="M3" s="40"/>
      <c r="N3" s="39" t="s">
        <v>174</v>
      </c>
      <c r="O3" s="39"/>
      <c r="P3" s="39"/>
      <c r="Q3" s="460"/>
      <c r="R3" s="39"/>
      <c r="S3" s="39"/>
      <c r="T3" s="39"/>
      <c r="U3" s="39"/>
    </row>
    <row r="4" spans="1:21" ht="12.75">
      <c r="A4" s="39"/>
      <c r="B4" s="45" t="s">
        <v>659</v>
      </c>
      <c r="C4" s="455"/>
      <c r="D4" s="46"/>
      <c r="E4" s="47"/>
      <c r="F4" s="47"/>
      <c r="G4" s="39"/>
      <c r="H4" s="39"/>
      <c r="I4" s="45" t="s">
        <v>126</v>
      </c>
      <c r="J4" s="459"/>
      <c r="K4" s="48"/>
      <c r="L4" s="48"/>
      <c r="M4" s="48"/>
      <c r="N4" s="39" t="s">
        <v>173</v>
      </c>
      <c r="O4" s="39"/>
      <c r="P4" s="39"/>
      <c r="Q4" s="461"/>
      <c r="R4" s="39"/>
      <c r="S4" s="39"/>
      <c r="T4" s="39"/>
      <c r="U4" s="39"/>
    </row>
    <row r="5" spans="1:21" ht="12.75">
      <c r="A5" s="39"/>
      <c r="B5" s="49" t="s">
        <v>169</v>
      </c>
      <c r="C5" s="456"/>
      <c r="D5" s="390"/>
      <c r="E5" s="50"/>
      <c r="F5" s="50"/>
      <c r="G5" s="39"/>
      <c r="H5" s="39"/>
      <c r="I5" s="39"/>
      <c r="J5" s="39"/>
      <c r="K5" s="39"/>
      <c r="L5" s="39"/>
      <c r="M5" s="39"/>
      <c r="N5" s="39" t="s">
        <v>175</v>
      </c>
      <c r="O5" s="39"/>
      <c r="P5" s="39"/>
      <c r="Q5" s="518"/>
      <c r="R5" s="39"/>
      <c r="S5" s="39"/>
      <c r="T5" s="39"/>
      <c r="U5" s="39"/>
    </row>
    <row r="6" spans="1:21" ht="12.75">
      <c r="A6" s="39"/>
      <c r="B6" s="49" t="s">
        <v>660</v>
      </c>
      <c r="C6" s="39"/>
      <c r="D6" s="50"/>
      <c r="F6" s="457"/>
      <c r="G6" s="39"/>
      <c r="H6" s="39"/>
      <c r="I6" s="39"/>
      <c r="J6" s="39"/>
      <c r="K6" s="39"/>
      <c r="L6" s="39"/>
      <c r="M6" s="39"/>
      <c r="N6" s="39" t="s">
        <v>176</v>
      </c>
      <c r="O6" s="39"/>
      <c r="P6" s="39"/>
      <c r="Q6" s="461"/>
      <c r="R6" s="39"/>
      <c r="S6" s="39"/>
      <c r="T6" s="39"/>
      <c r="U6" s="39"/>
    </row>
    <row r="7" spans="1:21" ht="12.75">
      <c r="A7" s="39"/>
      <c r="B7" s="39" t="s">
        <v>704</v>
      </c>
      <c r="C7" s="515"/>
      <c r="D7" s="39"/>
      <c r="E7" s="39"/>
      <c r="F7" s="39"/>
      <c r="G7" s="39"/>
      <c r="H7" s="39"/>
      <c r="I7" s="39"/>
      <c r="J7" s="39"/>
      <c r="K7" s="39"/>
      <c r="L7" s="39"/>
      <c r="M7" s="39"/>
      <c r="N7" s="39" t="s">
        <v>177</v>
      </c>
      <c r="O7" s="39"/>
      <c r="P7" s="39"/>
      <c r="Q7" s="519"/>
      <c r="R7" s="39"/>
      <c r="S7" s="39"/>
      <c r="T7" s="39"/>
      <c r="U7" s="50"/>
    </row>
    <row r="8" spans="1:21" ht="12.75">
      <c r="A8" s="39"/>
      <c r="B8" s="50" t="s">
        <v>705</v>
      </c>
      <c r="C8" s="516"/>
      <c r="D8" s="50"/>
      <c r="E8" s="50"/>
      <c r="F8" s="50"/>
      <c r="G8" s="50"/>
      <c r="H8" s="50"/>
      <c r="I8" s="50"/>
      <c r="J8" s="50"/>
      <c r="K8" s="50"/>
      <c r="L8" s="50"/>
      <c r="M8" s="50"/>
      <c r="N8" s="50" t="s">
        <v>178</v>
      </c>
      <c r="O8" s="50"/>
      <c r="P8" s="50"/>
      <c r="Q8" s="462"/>
      <c r="R8" s="39"/>
      <c r="S8" s="50"/>
      <c r="T8" s="50"/>
      <c r="U8" s="50"/>
    </row>
    <row r="9" spans="1:21" ht="12.75">
      <c r="A9" s="39"/>
      <c r="B9" s="50" t="s">
        <v>706</v>
      </c>
      <c r="C9" s="516"/>
      <c r="D9" s="50"/>
      <c r="E9" s="49"/>
      <c r="F9" s="50"/>
      <c r="G9" s="49"/>
      <c r="H9" s="50"/>
      <c r="I9" s="50"/>
      <c r="J9" s="50"/>
      <c r="K9" s="50"/>
      <c r="L9" s="50"/>
      <c r="M9" s="50"/>
      <c r="N9" s="50" t="s">
        <v>179</v>
      </c>
      <c r="O9" s="50"/>
      <c r="P9" s="50"/>
      <c r="Q9" s="520"/>
      <c r="R9" s="39"/>
      <c r="S9" s="50"/>
      <c r="T9" s="50"/>
      <c r="U9" s="50"/>
    </row>
    <row r="10" spans="1:21" ht="12.75">
      <c r="A10" s="39"/>
      <c r="B10" s="50"/>
      <c r="C10" s="50"/>
      <c r="D10" s="50"/>
      <c r="E10" s="49"/>
      <c r="F10" s="50"/>
      <c r="G10" s="49"/>
      <c r="H10" s="50"/>
      <c r="I10" s="50"/>
      <c r="J10" s="50"/>
      <c r="K10" s="50"/>
      <c r="L10" s="50"/>
      <c r="M10" s="50"/>
      <c r="N10" s="50" t="s">
        <v>186</v>
      </c>
      <c r="O10" s="50"/>
      <c r="P10" s="50"/>
      <c r="Q10" s="463"/>
      <c r="R10" s="39"/>
      <c r="S10" s="50"/>
      <c r="T10" s="50"/>
      <c r="U10" s="50"/>
    </row>
    <row r="11" spans="1:21" ht="12.75">
      <c r="A11" s="39"/>
      <c r="B11" s="50"/>
      <c r="C11" s="50"/>
      <c r="D11" s="50"/>
      <c r="E11" s="50"/>
      <c r="F11" s="50"/>
      <c r="G11" s="50"/>
      <c r="H11" s="49"/>
      <c r="I11" s="50"/>
      <c r="J11" s="49"/>
      <c r="K11" s="50"/>
      <c r="L11" s="49"/>
      <c r="M11" s="50"/>
      <c r="N11" s="49" t="s">
        <v>691</v>
      </c>
      <c r="O11" s="50"/>
      <c r="P11" s="49"/>
      <c r="Q11" s="462">
        <v>0.15</v>
      </c>
      <c r="R11" s="49"/>
      <c r="S11" s="50"/>
      <c r="T11" s="49"/>
      <c r="U11" s="50"/>
    </row>
    <row r="12" spans="1:21" ht="12.75">
      <c r="A12" s="39"/>
      <c r="B12" s="50"/>
      <c r="C12" s="50"/>
      <c r="D12" s="50"/>
      <c r="E12" s="50"/>
      <c r="F12" s="50"/>
      <c r="G12" s="50"/>
      <c r="H12" s="49"/>
      <c r="I12" s="50"/>
      <c r="J12" s="49"/>
      <c r="K12" s="50"/>
      <c r="L12" s="49"/>
      <c r="M12" s="50"/>
      <c r="N12" s="49" t="s">
        <v>690</v>
      </c>
      <c r="O12" s="50"/>
      <c r="P12" s="49"/>
      <c r="Q12" s="462">
        <v>0.15</v>
      </c>
      <c r="R12" s="49"/>
      <c r="S12" s="50"/>
      <c r="T12" s="49"/>
      <c r="U12" s="50"/>
    </row>
    <row r="13" spans="1:21" ht="12.75">
      <c r="A13" s="39"/>
      <c r="B13" s="50"/>
      <c r="C13" s="50"/>
      <c r="D13" s="50"/>
      <c r="E13" s="50"/>
      <c r="F13" s="50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446"/>
      <c r="R13" s="49"/>
      <c r="S13" s="50"/>
      <c r="T13" s="49"/>
      <c r="U13" s="50"/>
    </row>
    <row r="14" spans="1:21" ht="12.75">
      <c r="A14" s="39"/>
      <c r="B14" s="50"/>
      <c r="C14" s="47"/>
      <c r="D14" s="47"/>
      <c r="E14" s="47"/>
      <c r="F14" s="47"/>
      <c r="G14" s="47"/>
      <c r="H14" s="46"/>
      <c r="I14" s="47"/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</row>
    <row r="15" spans="1:21" ht="12.75">
      <c r="A15" s="39"/>
      <c r="B15" s="151" t="s">
        <v>127</v>
      </c>
      <c r="C15" s="52" t="s">
        <v>128</v>
      </c>
      <c r="D15" s="52" t="s">
        <v>180</v>
      </c>
      <c r="E15" s="52" t="s">
        <v>187</v>
      </c>
      <c r="F15" s="809" t="s">
        <v>129</v>
      </c>
      <c r="G15" s="810"/>
      <c r="H15" s="809" t="s">
        <v>130</v>
      </c>
      <c r="I15" s="810"/>
      <c r="J15" s="809" t="s">
        <v>131</v>
      </c>
      <c r="K15" s="810"/>
      <c r="L15" s="809" t="s">
        <v>131</v>
      </c>
      <c r="M15" s="810"/>
      <c r="N15" s="809" t="s">
        <v>132</v>
      </c>
      <c r="O15" s="810"/>
      <c r="P15" s="809" t="s">
        <v>132</v>
      </c>
      <c r="Q15" s="810"/>
      <c r="R15" s="809" t="s">
        <v>132</v>
      </c>
      <c r="S15" s="810"/>
      <c r="T15" s="809" t="s">
        <v>132</v>
      </c>
      <c r="U15" s="810"/>
    </row>
    <row r="16" spans="1:21" ht="12.75">
      <c r="A16" s="39"/>
      <c r="B16" s="442"/>
      <c r="C16" s="52" t="s">
        <v>133</v>
      </c>
      <c r="D16" s="44" t="s">
        <v>133</v>
      </c>
      <c r="E16" s="44" t="s">
        <v>133</v>
      </c>
      <c r="F16" s="817" t="s">
        <v>74</v>
      </c>
      <c r="G16" s="818"/>
      <c r="H16" s="817" t="s">
        <v>73</v>
      </c>
      <c r="I16" s="818"/>
      <c r="J16" s="817" t="s">
        <v>6</v>
      </c>
      <c r="K16" s="818"/>
      <c r="L16" s="817" t="s">
        <v>7</v>
      </c>
      <c r="M16" s="818"/>
      <c r="N16" s="817" t="s">
        <v>68</v>
      </c>
      <c r="O16" s="818"/>
      <c r="P16" s="817" t="s">
        <v>72</v>
      </c>
      <c r="Q16" s="808"/>
      <c r="R16" s="817" t="s">
        <v>78</v>
      </c>
      <c r="S16" s="808"/>
      <c r="T16" s="807" t="s">
        <v>189</v>
      </c>
      <c r="U16" s="808"/>
    </row>
    <row r="17" spans="1:21" ht="12.75">
      <c r="A17" s="39"/>
      <c r="B17" s="464" t="s">
        <v>627</v>
      </c>
      <c r="C17" s="465"/>
      <c r="D17" s="53">
        <f aca="true" t="shared" si="0" ref="D17:D26">C17*(1+$Q$9)</f>
        <v>0</v>
      </c>
      <c r="E17" s="53">
        <f>(D17*(1+$Q$10))*(1+$Q$11)</f>
        <v>0</v>
      </c>
      <c r="F17" s="54">
        <f>ROUND((E17*G17),2)</f>
        <v>0</v>
      </c>
      <c r="G17" s="470">
        <v>0</v>
      </c>
      <c r="H17" s="54">
        <f>ROUND((E17*I17),2)</f>
        <v>0</v>
      </c>
      <c r="I17" s="470">
        <v>0</v>
      </c>
      <c r="J17" s="54">
        <f>ROUND((E17*K17),2)</f>
        <v>0</v>
      </c>
      <c r="K17" s="470">
        <v>0</v>
      </c>
      <c r="L17" s="54">
        <f>ROUND((E17*M17),2)</f>
        <v>0</v>
      </c>
      <c r="M17" s="470">
        <v>0</v>
      </c>
      <c r="N17" s="54">
        <f>ROUND((E17*O17),2)</f>
        <v>0</v>
      </c>
      <c r="O17" s="470">
        <v>0</v>
      </c>
      <c r="P17" s="54">
        <f>ROUND((((D17*(1+$Q$10))*(1+$Q$12))*Q17),2)</f>
        <v>0</v>
      </c>
      <c r="Q17" s="470">
        <v>0</v>
      </c>
      <c r="R17" s="54">
        <f>ROUND((E17*S17),2)</f>
        <v>0</v>
      </c>
      <c r="S17" s="470">
        <v>0</v>
      </c>
      <c r="T17" s="54">
        <f>ROUND((E17*U17),2)</f>
        <v>0</v>
      </c>
      <c r="U17" s="470">
        <v>0</v>
      </c>
    </row>
    <row r="18" spans="1:21" ht="12.75">
      <c r="A18" s="55"/>
      <c r="B18" s="466" t="s">
        <v>74</v>
      </c>
      <c r="C18" s="465"/>
      <c r="D18" s="53">
        <f t="shared" si="0"/>
        <v>0</v>
      </c>
      <c r="E18" s="53">
        <f>(D18*(1+$Q$10))*(1+$Q$11)</f>
        <v>0</v>
      </c>
      <c r="F18" s="54">
        <f aca="true" t="shared" si="1" ref="F18:F23">ROUND((E18*G18),2)</f>
        <v>0</v>
      </c>
      <c r="G18" s="470">
        <v>0</v>
      </c>
      <c r="H18" s="54">
        <f aca="true" t="shared" si="2" ref="H18:H23">ROUND((E18*I18),2)</f>
        <v>0</v>
      </c>
      <c r="I18" s="470">
        <v>0</v>
      </c>
      <c r="J18" s="54">
        <f aca="true" t="shared" si="3" ref="J18:J23">ROUND((E18*K18),2)</f>
        <v>0</v>
      </c>
      <c r="K18" s="470">
        <v>0</v>
      </c>
      <c r="L18" s="54">
        <f aca="true" t="shared" si="4" ref="L18:L31">ROUND((E18*M18),2)</f>
        <v>0</v>
      </c>
      <c r="M18" s="470">
        <v>0</v>
      </c>
      <c r="N18" s="54">
        <f aca="true" t="shared" si="5" ref="N18:N23">ROUND((E18*O18),2)</f>
        <v>0</v>
      </c>
      <c r="O18" s="470">
        <v>0</v>
      </c>
      <c r="P18" s="54">
        <f>ROUND((((D18*(1+$Q$10))*(1+$Q$12))*Q18),2)</f>
        <v>0</v>
      </c>
      <c r="Q18" s="470">
        <v>0</v>
      </c>
      <c r="R18" s="54">
        <f>ROUND((E18*S18),2)</f>
        <v>0</v>
      </c>
      <c r="S18" s="470">
        <v>0</v>
      </c>
      <c r="T18" s="54">
        <f>ROUND((E18*U18),2)</f>
        <v>0</v>
      </c>
      <c r="U18" s="470">
        <v>0</v>
      </c>
    </row>
    <row r="19" spans="1:21" ht="12.75">
      <c r="A19" s="55"/>
      <c r="B19" s="464" t="s">
        <v>184</v>
      </c>
      <c r="C19" s="465"/>
      <c r="D19" s="53">
        <f t="shared" si="0"/>
        <v>0</v>
      </c>
      <c r="E19" s="53">
        <f>(D19*(1+$Q$10))*(1+$Q$11)</f>
        <v>0</v>
      </c>
      <c r="F19" s="54">
        <f t="shared" si="1"/>
        <v>0</v>
      </c>
      <c r="G19" s="470">
        <v>0</v>
      </c>
      <c r="H19" s="54">
        <f t="shared" si="2"/>
        <v>0</v>
      </c>
      <c r="I19" s="470">
        <v>0</v>
      </c>
      <c r="J19" s="54">
        <f t="shared" si="3"/>
        <v>0</v>
      </c>
      <c r="K19" s="470">
        <v>0</v>
      </c>
      <c r="L19" s="54">
        <f t="shared" si="4"/>
        <v>0</v>
      </c>
      <c r="M19" s="470">
        <v>0</v>
      </c>
      <c r="N19" s="54">
        <f t="shared" si="5"/>
        <v>0</v>
      </c>
      <c r="O19" s="470">
        <v>0</v>
      </c>
      <c r="P19" s="54">
        <f aca="true" t="shared" si="6" ref="P19:P29">ROUND((((D19*(1+$Q$10))*(1+$Q$12))*Q19),2)</f>
        <v>0</v>
      </c>
      <c r="Q19" s="470">
        <v>0</v>
      </c>
      <c r="R19" s="54">
        <f aca="true" t="shared" si="7" ref="R19:R27">ROUND((E19*S19),2)</f>
        <v>0</v>
      </c>
      <c r="S19" s="470">
        <v>0</v>
      </c>
      <c r="T19" s="54">
        <f aca="true" t="shared" si="8" ref="T19:T27">ROUND((E19*U19),2)</f>
        <v>0</v>
      </c>
      <c r="U19" s="470">
        <v>0</v>
      </c>
    </row>
    <row r="20" spans="1:21" ht="12.75">
      <c r="A20" s="55"/>
      <c r="B20" s="464" t="s">
        <v>6</v>
      </c>
      <c r="C20" s="465"/>
      <c r="D20" s="53">
        <f t="shared" si="0"/>
        <v>0</v>
      </c>
      <c r="E20" s="53">
        <f aca="true" t="shared" si="9" ref="E20:E29">(D20*(1+$Q$10))*(1+$Q$11)</f>
        <v>0</v>
      </c>
      <c r="F20" s="54">
        <f t="shared" si="1"/>
        <v>0</v>
      </c>
      <c r="G20" s="470">
        <v>0</v>
      </c>
      <c r="H20" s="54">
        <f t="shared" si="2"/>
        <v>0</v>
      </c>
      <c r="I20" s="470">
        <v>0</v>
      </c>
      <c r="J20" s="54">
        <f t="shared" si="3"/>
        <v>0</v>
      </c>
      <c r="K20" s="470">
        <v>1</v>
      </c>
      <c r="L20" s="54">
        <f t="shared" si="4"/>
        <v>0</v>
      </c>
      <c r="M20" s="470">
        <v>0</v>
      </c>
      <c r="N20" s="54">
        <f t="shared" si="5"/>
        <v>0</v>
      </c>
      <c r="O20" s="470">
        <v>0</v>
      </c>
      <c r="P20" s="54">
        <f t="shared" si="6"/>
        <v>0</v>
      </c>
      <c r="Q20" s="470">
        <v>0</v>
      </c>
      <c r="R20" s="54">
        <f t="shared" si="7"/>
        <v>0</v>
      </c>
      <c r="S20" s="470">
        <v>0</v>
      </c>
      <c r="T20" s="54">
        <f t="shared" si="8"/>
        <v>0</v>
      </c>
      <c r="U20" s="470">
        <v>0</v>
      </c>
    </row>
    <row r="21" spans="1:21" ht="12.75">
      <c r="A21" s="55"/>
      <c r="B21" s="464" t="s">
        <v>182</v>
      </c>
      <c r="C21" s="465"/>
      <c r="D21" s="53">
        <f t="shared" si="0"/>
        <v>0</v>
      </c>
      <c r="E21" s="53">
        <f t="shared" si="9"/>
        <v>0</v>
      </c>
      <c r="F21" s="54">
        <f t="shared" si="1"/>
        <v>0</v>
      </c>
      <c r="G21" s="470">
        <v>0</v>
      </c>
      <c r="H21" s="54">
        <f t="shared" si="2"/>
        <v>0</v>
      </c>
      <c r="I21" s="470">
        <v>0</v>
      </c>
      <c r="J21" s="54">
        <f t="shared" si="3"/>
        <v>0</v>
      </c>
      <c r="K21" s="470">
        <v>0</v>
      </c>
      <c r="L21" s="54">
        <f t="shared" si="4"/>
        <v>0</v>
      </c>
      <c r="M21" s="470">
        <v>0</v>
      </c>
      <c r="N21" s="54">
        <f t="shared" si="5"/>
        <v>0</v>
      </c>
      <c r="O21" s="470">
        <v>0</v>
      </c>
      <c r="P21" s="54">
        <f t="shared" si="6"/>
        <v>0</v>
      </c>
      <c r="Q21" s="470">
        <v>0</v>
      </c>
      <c r="R21" s="54">
        <f t="shared" si="7"/>
        <v>0</v>
      </c>
      <c r="S21" s="470">
        <v>0</v>
      </c>
      <c r="T21" s="54">
        <f t="shared" si="8"/>
        <v>0</v>
      </c>
      <c r="U21" s="470">
        <v>0</v>
      </c>
    </row>
    <row r="22" spans="1:21" ht="12.75">
      <c r="A22" s="55"/>
      <c r="B22" s="466" t="s">
        <v>628</v>
      </c>
      <c r="C22" s="465"/>
      <c r="D22" s="53">
        <f t="shared" si="0"/>
        <v>0</v>
      </c>
      <c r="E22" s="53">
        <f t="shared" si="9"/>
        <v>0</v>
      </c>
      <c r="F22" s="54">
        <f t="shared" si="1"/>
        <v>0</v>
      </c>
      <c r="G22" s="470">
        <v>0</v>
      </c>
      <c r="H22" s="54">
        <f t="shared" si="2"/>
        <v>0</v>
      </c>
      <c r="I22" s="470">
        <v>0</v>
      </c>
      <c r="J22" s="54">
        <f t="shared" si="3"/>
        <v>0</v>
      </c>
      <c r="K22" s="470">
        <v>0</v>
      </c>
      <c r="L22" s="54">
        <f t="shared" si="4"/>
        <v>0</v>
      </c>
      <c r="M22" s="470">
        <v>1</v>
      </c>
      <c r="N22" s="54">
        <f t="shared" si="5"/>
        <v>0</v>
      </c>
      <c r="O22" s="470">
        <v>0</v>
      </c>
      <c r="P22" s="54">
        <f t="shared" si="6"/>
        <v>0</v>
      </c>
      <c r="Q22" s="470">
        <v>0</v>
      </c>
      <c r="R22" s="54">
        <f t="shared" si="7"/>
        <v>0</v>
      </c>
      <c r="S22" s="470">
        <v>0</v>
      </c>
      <c r="T22" s="54">
        <f t="shared" si="8"/>
        <v>0</v>
      </c>
      <c r="U22" s="470">
        <v>0</v>
      </c>
    </row>
    <row r="23" spans="1:21" ht="12.75">
      <c r="A23" s="55"/>
      <c r="B23" s="466" t="s">
        <v>185</v>
      </c>
      <c r="C23" s="465"/>
      <c r="D23" s="53">
        <f t="shared" si="0"/>
        <v>0</v>
      </c>
      <c r="E23" s="53">
        <f t="shared" si="9"/>
        <v>0</v>
      </c>
      <c r="F23" s="54">
        <f t="shared" si="1"/>
        <v>0</v>
      </c>
      <c r="G23" s="470">
        <v>0</v>
      </c>
      <c r="H23" s="54">
        <f t="shared" si="2"/>
        <v>0</v>
      </c>
      <c r="I23" s="470">
        <v>0</v>
      </c>
      <c r="J23" s="54">
        <f t="shared" si="3"/>
        <v>0</v>
      </c>
      <c r="K23" s="470">
        <v>0</v>
      </c>
      <c r="L23" s="54">
        <f t="shared" si="4"/>
        <v>0</v>
      </c>
      <c r="M23" s="470">
        <v>0</v>
      </c>
      <c r="N23" s="54">
        <f t="shared" si="5"/>
        <v>0</v>
      </c>
      <c r="O23" s="470">
        <v>0</v>
      </c>
      <c r="P23" s="54">
        <f t="shared" si="6"/>
        <v>0</v>
      </c>
      <c r="Q23" s="470">
        <v>0</v>
      </c>
      <c r="R23" s="54">
        <f t="shared" si="7"/>
        <v>0</v>
      </c>
      <c r="S23" s="470">
        <v>0</v>
      </c>
      <c r="T23" s="54">
        <f t="shared" si="8"/>
        <v>0</v>
      </c>
      <c r="U23" s="470">
        <v>0</v>
      </c>
    </row>
    <row r="24" spans="1:21" ht="12.75">
      <c r="A24" s="39"/>
      <c r="B24" s="464" t="s">
        <v>629</v>
      </c>
      <c r="C24" s="465"/>
      <c r="D24" s="53">
        <f t="shared" si="0"/>
        <v>0</v>
      </c>
      <c r="E24" s="53">
        <f t="shared" si="9"/>
        <v>0</v>
      </c>
      <c r="F24" s="54">
        <f aca="true" t="shared" si="10" ref="F24:F29">ROUND((E24*G24),2)</f>
        <v>0</v>
      </c>
      <c r="G24" s="470">
        <v>0</v>
      </c>
      <c r="H24" s="54">
        <f aca="true" t="shared" si="11" ref="H24:H29">ROUND((E24*I24),2)</f>
        <v>0</v>
      </c>
      <c r="I24" s="470">
        <v>0</v>
      </c>
      <c r="J24" s="54">
        <f aca="true" t="shared" si="12" ref="J24:J29">ROUND((E24*K24),2)</f>
        <v>0</v>
      </c>
      <c r="K24" s="470">
        <v>0</v>
      </c>
      <c r="L24" s="54">
        <f t="shared" si="4"/>
        <v>0</v>
      </c>
      <c r="M24" s="470">
        <v>0</v>
      </c>
      <c r="N24" s="54">
        <f aca="true" t="shared" si="13" ref="N24:N29">ROUND((E24*O24),2)</f>
        <v>0</v>
      </c>
      <c r="O24" s="470">
        <v>0</v>
      </c>
      <c r="P24" s="54">
        <f t="shared" si="6"/>
        <v>0</v>
      </c>
      <c r="Q24" s="470">
        <v>0</v>
      </c>
      <c r="R24" s="54">
        <f t="shared" si="7"/>
        <v>0</v>
      </c>
      <c r="S24" s="470">
        <v>0</v>
      </c>
      <c r="T24" s="54">
        <f t="shared" si="8"/>
        <v>0</v>
      </c>
      <c r="U24" s="470">
        <v>0</v>
      </c>
    </row>
    <row r="25" spans="1:21" ht="12.75">
      <c r="A25" s="39"/>
      <c r="B25" s="464" t="s">
        <v>73</v>
      </c>
      <c r="C25" s="465"/>
      <c r="D25" s="53">
        <f t="shared" si="0"/>
        <v>0</v>
      </c>
      <c r="E25" s="53">
        <f t="shared" si="9"/>
        <v>0</v>
      </c>
      <c r="F25" s="54">
        <f t="shared" si="10"/>
        <v>0</v>
      </c>
      <c r="G25" s="470">
        <v>0</v>
      </c>
      <c r="H25" s="54">
        <f t="shared" si="11"/>
        <v>0</v>
      </c>
      <c r="I25" s="470">
        <v>0</v>
      </c>
      <c r="J25" s="54">
        <f t="shared" si="12"/>
        <v>0</v>
      </c>
      <c r="K25" s="470">
        <v>0</v>
      </c>
      <c r="L25" s="54">
        <f t="shared" si="4"/>
        <v>0</v>
      </c>
      <c r="M25" s="470">
        <v>0</v>
      </c>
      <c r="N25" s="54">
        <f t="shared" si="13"/>
        <v>0</v>
      </c>
      <c r="O25" s="470">
        <v>0</v>
      </c>
      <c r="P25" s="54">
        <f t="shared" si="6"/>
        <v>0</v>
      </c>
      <c r="Q25" s="470">
        <v>0</v>
      </c>
      <c r="R25" s="54">
        <f t="shared" si="7"/>
        <v>0</v>
      </c>
      <c r="S25" s="470">
        <v>0</v>
      </c>
      <c r="T25" s="54">
        <f t="shared" si="8"/>
        <v>0</v>
      </c>
      <c r="U25" s="470">
        <v>0</v>
      </c>
    </row>
    <row r="26" spans="1:21" ht="12.75">
      <c r="A26" s="39"/>
      <c r="B26" s="464" t="s">
        <v>183</v>
      </c>
      <c r="C26" s="465"/>
      <c r="D26" s="53">
        <f t="shared" si="0"/>
        <v>0</v>
      </c>
      <c r="E26" s="53">
        <f t="shared" si="9"/>
        <v>0</v>
      </c>
      <c r="F26" s="54">
        <f t="shared" si="10"/>
        <v>0</v>
      </c>
      <c r="G26" s="470">
        <v>0</v>
      </c>
      <c r="H26" s="54">
        <f t="shared" si="11"/>
        <v>0</v>
      </c>
      <c r="I26" s="470">
        <v>0</v>
      </c>
      <c r="J26" s="54">
        <f t="shared" si="12"/>
        <v>0</v>
      </c>
      <c r="K26" s="470">
        <v>0</v>
      </c>
      <c r="L26" s="54">
        <f t="shared" si="4"/>
        <v>0</v>
      </c>
      <c r="M26" s="470">
        <v>0</v>
      </c>
      <c r="N26" s="54">
        <f t="shared" si="13"/>
        <v>0</v>
      </c>
      <c r="O26" s="470">
        <v>0</v>
      </c>
      <c r="P26" s="54">
        <f t="shared" si="6"/>
        <v>0</v>
      </c>
      <c r="Q26" s="470">
        <v>0</v>
      </c>
      <c r="R26" s="54">
        <f t="shared" si="7"/>
        <v>0</v>
      </c>
      <c r="S26" s="470">
        <v>0</v>
      </c>
      <c r="T26" s="54">
        <f t="shared" si="8"/>
        <v>0</v>
      </c>
      <c r="U26" s="470">
        <v>0</v>
      </c>
    </row>
    <row r="27" spans="1:21" ht="12.75">
      <c r="A27" s="39"/>
      <c r="B27" s="464" t="s">
        <v>181</v>
      </c>
      <c r="C27" s="465"/>
      <c r="D27" s="53">
        <f>C27*(1+$Q$9)</f>
        <v>0</v>
      </c>
      <c r="E27" s="53">
        <f t="shared" si="9"/>
        <v>0</v>
      </c>
      <c r="F27" s="54">
        <f t="shared" si="10"/>
        <v>0</v>
      </c>
      <c r="G27" s="470">
        <v>0</v>
      </c>
      <c r="H27" s="54">
        <f t="shared" si="11"/>
        <v>0</v>
      </c>
      <c r="I27" s="470">
        <v>0</v>
      </c>
      <c r="J27" s="54">
        <f t="shared" si="12"/>
        <v>0</v>
      </c>
      <c r="K27" s="470">
        <v>0</v>
      </c>
      <c r="L27" s="54">
        <f t="shared" si="4"/>
        <v>0</v>
      </c>
      <c r="M27" s="470">
        <v>0</v>
      </c>
      <c r="N27" s="54">
        <f t="shared" si="13"/>
        <v>0</v>
      </c>
      <c r="O27" s="470">
        <v>0</v>
      </c>
      <c r="P27" s="54">
        <f t="shared" si="6"/>
        <v>0</v>
      </c>
      <c r="Q27" s="470">
        <v>0</v>
      </c>
      <c r="R27" s="54">
        <f t="shared" si="7"/>
        <v>0</v>
      </c>
      <c r="S27" s="470">
        <v>0</v>
      </c>
      <c r="T27" s="54">
        <f t="shared" si="8"/>
        <v>0</v>
      </c>
      <c r="U27" s="470">
        <v>0</v>
      </c>
    </row>
    <row r="28" spans="1:21" ht="12.75">
      <c r="A28" s="39"/>
      <c r="B28" s="464" t="s">
        <v>188</v>
      </c>
      <c r="C28" s="465"/>
      <c r="D28" s="53">
        <f>C28*(1+$Q$9)</f>
        <v>0</v>
      </c>
      <c r="E28" s="53">
        <f t="shared" si="9"/>
        <v>0</v>
      </c>
      <c r="F28" s="54">
        <f t="shared" si="10"/>
        <v>0</v>
      </c>
      <c r="G28" s="470">
        <v>0</v>
      </c>
      <c r="H28" s="54">
        <f t="shared" si="11"/>
        <v>0</v>
      </c>
      <c r="I28" s="470">
        <v>0</v>
      </c>
      <c r="J28" s="54">
        <f t="shared" si="12"/>
        <v>0</v>
      </c>
      <c r="K28" s="470">
        <v>0</v>
      </c>
      <c r="L28" s="54">
        <f t="shared" si="4"/>
        <v>0</v>
      </c>
      <c r="M28" s="470">
        <v>0</v>
      </c>
      <c r="N28" s="54">
        <f t="shared" si="13"/>
        <v>0</v>
      </c>
      <c r="O28" s="470">
        <v>0</v>
      </c>
      <c r="P28" s="54">
        <f t="shared" si="6"/>
        <v>0</v>
      </c>
      <c r="Q28" s="470">
        <v>0</v>
      </c>
      <c r="R28" s="54">
        <f>ROUND((E28*S28),2)</f>
        <v>0</v>
      </c>
      <c r="S28" s="470">
        <v>0</v>
      </c>
      <c r="T28" s="54">
        <f>ROUND((E28*U28),2)</f>
        <v>0</v>
      </c>
      <c r="U28" s="470">
        <v>0</v>
      </c>
    </row>
    <row r="29" spans="1:21" ht="12.75">
      <c r="A29" s="39"/>
      <c r="B29" s="467" t="s">
        <v>189</v>
      </c>
      <c r="C29" s="468"/>
      <c r="D29" s="53">
        <f>C29*(1+$Q$9)</f>
        <v>0</v>
      </c>
      <c r="E29" s="53">
        <f t="shared" si="9"/>
        <v>0</v>
      </c>
      <c r="F29" s="54">
        <f t="shared" si="10"/>
        <v>0</v>
      </c>
      <c r="G29" s="470">
        <v>0</v>
      </c>
      <c r="H29" s="54">
        <f t="shared" si="11"/>
        <v>0</v>
      </c>
      <c r="I29" s="470">
        <v>0</v>
      </c>
      <c r="J29" s="54">
        <f t="shared" si="12"/>
        <v>0</v>
      </c>
      <c r="K29" s="470">
        <v>0</v>
      </c>
      <c r="L29" s="54">
        <f t="shared" si="4"/>
        <v>0</v>
      </c>
      <c r="M29" s="470">
        <v>0</v>
      </c>
      <c r="N29" s="54">
        <f t="shared" si="13"/>
        <v>0</v>
      </c>
      <c r="O29" s="470">
        <v>0</v>
      </c>
      <c r="P29" s="54">
        <f t="shared" si="6"/>
        <v>0</v>
      </c>
      <c r="Q29" s="470">
        <v>0</v>
      </c>
      <c r="R29" s="54">
        <f>ROUND((E29*S29),2)</f>
        <v>0</v>
      </c>
      <c r="S29" s="470">
        <v>0</v>
      </c>
      <c r="T29" s="54">
        <f>ROUND((E29*U29),2)</f>
        <v>0</v>
      </c>
      <c r="U29" s="470">
        <v>0</v>
      </c>
    </row>
    <row r="30" spans="1:21" ht="12.75">
      <c r="A30" s="39"/>
      <c r="B30" s="469"/>
      <c r="C30" s="469"/>
      <c r="D30" s="51"/>
      <c r="E30" s="51"/>
      <c r="F30" s="47"/>
      <c r="G30" s="471"/>
      <c r="H30" s="47"/>
      <c r="I30" s="471"/>
      <c r="J30" s="47"/>
      <c r="K30" s="471"/>
      <c r="L30" s="47">
        <f t="shared" si="4"/>
        <v>0</v>
      </c>
      <c r="M30" s="471"/>
      <c r="N30" s="47"/>
      <c r="O30" s="471"/>
      <c r="P30" s="47"/>
      <c r="Q30" s="471"/>
      <c r="R30" s="47"/>
      <c r="S30" s="471"/>
      <c r="T30" s="47"/>
      <c r="U30" s="471"/>
    </row>
    <row r="31" spans="1:21" ht="12.75">
      <c r="A31" s="39"/>
      <c r="B31" s="469"/>
      <c r="C31" s="469"/>
      <c r="D31" s="51"/>
      <c r="E31" s="51"/>
      <c r="F31" s="47"/>
      <c r="G31" s="471"/>
      <c r="H31" s="47"/>
      <c r="I31" s="471"/>
      <c r="J31" s="47"/>
      <c r="K31" s="471"/>
      <c r="L31" s="47">
        <f t="shared" si="4"/>
        <v>0</v>
      </c>
      <c r="M31" s="471"/>
      <c r="N31" s="47"/>
      <c r="O31" s="471"/>
      <c r="P31" s="47"/>
      <c r="Q31" s="471"/>
      <c r="R31" s="47"/>
      <c r="S31" s="471"/>
      <c r="T31" s="47"/>
      <c r="U31" s="471"/>
    </row>
    <row r="32" spans="1:21" ht="12.75">
      <c r="A32" s="39"/>
      <c r="B32" s="152" t="s">
        <v>134</v>
      </c>
      <c r="C32" s="44"/>
      <c r="D32" s="44"/>
      <c r="E32" s="51"/>
      <c r="F32" s="54">
        <f>SUM(F17:F30)</f>
        <v>0</v>
      </c>
      <c r="G32" s="389">
        <f>SUM(G17:G31)</f>
        <v>0</v>
      </c>
      <c r="H32" s="54">
        <f>SUM(H17:H30)</f>
        <v>0</v>
      </c>
      <c r="I32" s="389">
        <f>SUM(I17:I31)</f>
        <v>0</v>
      </c>
      <c r="J32" s="54">
        <f>SUM(J17:J30)</f>
        <v>0</v>
      </c>
      <c r="K32" s="389">
        <f>SUM(K17:K31)</f>
        <v>1</v>
      </c>
      <c r="L32" s="54">
        <f>SUM(L17:L30)</f>
        <v>0</v>
      </c>
      <c r="M32" s="389">
        <f>SUM(M17:M31)</f>
        <v>1</v>
      </c>
      <c r="N32" s="54">
        <f>SUM(N17:N30)</f>
        <v>0</v>
      </c>
      <c r="O32" s="389">
        <f>SUM(O17:O31)</f>
        <v>0</v>
      </c>
      <c r="P32" s="54">
        <f>SUM(P17:P30)</f>
        <v>0</v>
      </c>
      <c r="Q32" s="389">
        <f>SUM(Q17:Q31)</f>
        <v>0</v>
      </c>
      <c r="R32" s="54">
        <f>SUM(R17:R30)</f>
        <v>0</v>
      </c>
      <c r="S32" s="389">
        <f>SUM(S17:S31)</f>
        <v>0</v>
      </c>
      <c r="T32" s="153">
        <f>SUM(T17:T30)</f>
        <v>0</v>
      </c>
      <c r="U32" s="389">
        <f>SUM(U17:U31)</f>
        <v>0</v>
      </c>
    </row>
    <row r="33" spans="1:2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>
      <c r="A34" s="39"/>
      <c r="B34" s="804" t="s">
        <v>136</v>
      </c>
      <c r="C34" s="805"/>
      <c r="D34" s="805"/>
      <c r="E34" s="805"/>
      <c r="F34" s="805"/>
      <c r="G34" s="806"/>
      <c r="H34" s="39"/>
      <c r="I34" s="39"/>
      <c r="J34" s="39"/>
      <c r="K34" s="39"/>
      <c r="L34" s="814" t="s">
        <v>23</v>
      </c>
      <c r="M34" s="815"/>
      <c r="N34" s="815"/>
      <c r="O34" s="816"/>
      <c r="P34" s="39"/>
      <c r="Q34" s="39"/>
      <c r="R34" s="39"/>
      <c r="S34" s="39"/>
      <c r="T34" s="39"/>
      <c r="U34" s="39"/>
    </row>
    <row r="35" spans="1:21" ht="12.75">
      <c r="A35" s="39"/>
      <c r="B35" s="347" t="s">
        <v>137</v>
      </c>
      <c r="C35" s="348"/>
      <c r="D35" s="348"/>
      <c r="E35" s="348"/>
      <c r="F35" s="472">
        <v>30</v>
      </c>
      <c r="G35" s="128" t="s">
        <v>8</v>
      </c>
      <c r="H35" s="39"/>
      <c r="I35" s="39"/>
      <c r="J35" s="39"/>
      <c r="K35" s="39"/>
      <c r="L35" s="154"/>
      <c r="M35" s="155"/>
      <c r="N35" s="155"/>
      <c r="O35" s="156"/>
      <c r="P35" s="39"/>
      <c r="Q35" s="39"/>
      <c r="R35" s="39"/>
      <c r="S35" s="39"/>
      <c r="T35" s="39"/>
      <c r="U35" s="39"/>
    </row>
    <row r="36" spans="1:21" ht="12.75">
      <c r="A36" s="39"/>
      <c r="B36" s="206" t="s">
        <v>138</v>
      </c>
      <c r="C36" s="50"/>
      <c r="D36" s="50"/>
      <c r="E36" s="50"/>
      <c r="F36" s="472">
        <v>75</v>
      </c>
      <c r="G36" s="255" t="s">
        <v>139</v>
      </c>
      <c r="H36" s="39"/>
      <c r="I36" s="39"/>
      <c r="J36" s="39"/>
      <c r="K36" s="39"/>
      <c r="L36" s="56" t="s">
        <v>0</v>
      </c>
      <c r="M36" s="18"/>
      <c r="N36" s="18"/>
      <c r="O36" s="421">
        <f aca="true" t="shared" si="14" ref="O36:O47">IF($C$5=1,H61,IF($C$5=2,O61,U61))</f>
        <v>60</v>
      </c>
      <c r="P36" s="39"/>
      <c r="Q36" s="39"/>
      <c r="R36" s="39"/>
      <c r="S36" s="39"/>
      <c r="T36" s="39"/>
      <c r="U36" s="39"/>
    </row>
    <row r="37" spans="1:21" ht="12.75">
      <c r="A37" s="39"/>
      <c r="B37" s="206" t="s">
        <v>17</v>
      </c>
      <c r="C37" s="50"/>
      <c r="D37" s="50"/>
      <c r="E37" s="50"/>
      <c r="F37" s="472">
        <v>0.45</v>
      </c>
      <c r="G37" s="255" t="s">
        <v>141</v>
      </c>
      <c r="H37" s="39"/>
      <c r="I37" s="39"/>
      <c r="J37" s="39"/>
      <c r="K37" s="39"/>
      <c r="L37" s="56" t="s">
        <v>24</v>
      </c>
      <c r="M37" s="18"/>
      <c r="N37" s="18"/>
      <c r="O37" s="421">
        <f t="shared" si="14"/>
        <v>200</v>
      </c>
      <c r="P37" s="39"/>
      <c r="Q37" s="39"/>
      <c r="R37" s="39"/>
      <c r="S37" s="39"/>
      <c r="T37" s="39"/>
      <c r="U37" s="39"/>
    </row>
    <row r="38" spans="1:21" ht="12.75">
      <c r="A38" s="39"/>
      <c r="B38" s="206" t="s">
        <v>140</v>
      </c>
      <c r="C38" s="50"/>
      <c r="D38" s="50"/>
      <c r="E38" s="50"/>
      <c r="F38" s="472">
        <v>0.58</v>
      </c>
      <c r="G38" s="255" t="s">
        <v>141</v>
      </c>
      <c r="H38" s="39"/>
      <c r="I38" s="39"/>
      <c r="J38" s="39"/>
      <c r="K38" s="39"/>
      <c r="L38" s="56" t="s">
        <v>25</v>
      </c>
      <c r="M38" s="18"/>
      <c r="N38" s="18"/>
      <c r="O38" s="421">
        <f t="shared" si="14"/>
        <v>35</v>
      </c>
      <c r="P38" s="39"/>
      <c r="Q38" s="39"/>
      <c r="R38" s="39"/>
      <c r="S38" s="39"/>
      <c r="T38" s="39"/>
      <c r="U38" s="39"/>
    </row>
    <row r="39" spans="1:21" ht="12.75">
      <c r="A39" s="39"/>
      <c r="B39" s="206" t="s">
        <v>454</v>
      </c>
      <c r="C39" s="50"/>
      <c r="D39" s="50"/>
      <c r="E39" s="50"/>
      <c r="F39" s="472">
        <v>100</v>
      </c>
      <c r="G39" s="255" t="s">
        <v>35</v>
      </c>
      <c r="H39" s="39"/>
      <c r="I39" s="39"/>
      <c r="J39" s="39"/>
      <c r="K39" s="39"/>
      <c r="L39" s="56" t="s">
        <v>26</v>
      </c>
      <c r="M39" s="18"/>
      <c r="N39" s="18"/>
      <c r="O39" s="421">
        <f t="shared" si="14"/>
        <v>0.25</v>
      </c>
      <c r="P39" s="39"/>
      <c r="Q39" s="39"/>
      <c r="R39" s="39"/>
      <c r="S39" s="39"/>
      <c r="T39" s="39"/>
      <c r="U39" s="39"/>
    </row>
    <row r="40" spans="1:21" ht="12.75">
      <c r="A40" s="39"/>
      <c r="B40" s="206" t="s">
        <v>455</v>
      </c>
      <c r="C40" s="50"/>
      <c r="D40" s="50"/>
      <c r="E40" s="50"/>
      <c r="F40" s="472">
        <v>4.25</v>
      </c>
      <c r="G40" s="255" t="s">
        <v>35</v>
      </c>
      <c r="H40" s="39"/>
      <c r="I40" s="39"/>
      <c r="J40" s="39"/>
      <c r="K40" s="39"/>
      <c r="L40" s="56" t="s">
        <v>27</v>
      </c>
      <c r="M40" s="18"/>
      <c r="N40" s="18"/>
      <c r="O40" s="421">
        <f t="shared" si="14"/>
        <v>25</v>
      </c>
      <c r="P40" s="39"/>
      <c r="Q40" s="39"/>
      <c r="R40" s="39"/>
      <c r="S40" s="39"/>
      <c r="T40" s="39"/>
      <c r="U40" s="39"/>
    </row>
    <row r="41" spans="1:21" ht="12.75">
      <c r="A41" s="39"/>
      <c r="B41" s="206" t="s">
        <v>456</v>
      </c>
      <c r="C41" s="50"/>
      <c r="D41" s="50"/>
      <c r="E41" s="50"/>
      <c r="F41" s="472">
        <v>4</v>
      </c>
      <c r="G41" s="255" t="s">
        <v>141</v>
      </c>
      <c r="H41" s="39"/>
      <c r="I41" s="39"/>
      <c r="J41" s="39"/>
      <c r="K41" s="39"/>
      <c r="L41" s="56" t="s">
        <v>28</v>
      </c>
      <c r="M41" s="18"/>
      <c r="N41" s="18"/>
      <c r="O41" s="421">
        <f t="shared" si="14"/>
        <v>20</v>
      </c>
      <c r="P41" s="39"/>
      <c r="Q41" s="39"/>
      <c r="R41" s="39"/>
      <c r="S41" s="39"/>
      <c r="T41" s="39"/>
      <c r="U41" s="39"/>
    </row>
    <row r="42" spans="1:21" ht="12.75">
      <c r="A42" s="39"/>
      <c r="B42" s="206" t="s">
        <v>592</v>
      </c>
      <c r="C42" s="50"/>
      <c r="D42" s="50"/>
      <c r="E42" s="50"/>
      <c r="F42" s="472">
        <v>250</v>
      </c>
      <c r="G42" s="255" t="s">
        <v>591</v>
      </c>
      <c r="H42" s="39"/>
      <c r="I42" s="39"/>
      <c r="J42" s="39"/>
      <c r="K42" s="39"/>
      <c r="L42" s="56" t="s">
        <v>29</v>
      </c>
      <c r="M42" s="18"/>
      <c r="N42" s="18"/>
      <c r="O42" s="421">
        <f t="shared" si="14"/>
        <v>10</v>
      </c>
      <c r="P42" s="39"/>
      <c r="Q42" s="39"/>
      <c r="R42" s="39"/>
      <c r="S42" s="39"/>
      <c r="T42" s="39"/>
      <c r="U42" s="39"/>
    </row>
    <row r="43" spans="1:21" ht="12.75">
      <c r="A43" s="39"/>
      <c r="B43" s="349" t="s">
        <v>594</v>
      </c>
      <c r="C43" s="50"/>
      <c r="D43" s="50"/>
      <c r="E43" s="50"/>
      <c r="F43" s="473">
        <v>1000</v>
      </c>
      <c r="G43" s="255" t="s">
        <v>591</v>
      </c>
      <c r="H43" s="39"/>
      <c r="I43" s="39"/>
      <c r="J43" s="39"/>
      <c r="K43" s="39"/>
      <c r="L43" s="56" t="s">
        <v>30</v>
      </c>
      <c r="M43" s="18"/>
      <c r="N43" s="18"/>
      <c r="O43" s="421">
        <f t="shared" si="14"/>
        <v>0.25</v>
      </c>
      <c r="P43" s="39"/>
      <c r="Q43" s="39"/>
      <c r="R43" s="39"/>
      <c r="S43" s="39"/>
      <c r="T43" s="39"/>
      <c r="U43" s="39"/>
    </row>
    <row r="44" spans="1:21" ht="12.75">
      <c r="A44" s="39"/>
      <c r="B44" s="206" t="s">
        <v>598</v>
      </c>
      <c r="C44" s="50"/>
      <c r="D44" s="50"/>
      <c r="E44" s="50"/>
      <c r="F44" s="474">
        <v>200</v>
      </c>
      <c r="G44" s="255" t="s">
        <v>591</v>
      </c>
      <c r="H44" s="39"/>
      <c r="I44" s="39"/>
      <c r="J44" s="39"/>
      <c r="K44" s="39"/>
      <c r="L44" s="56" t="s">
        <v>31</v>
      </c>
      <c r="M44" s="18"/>
      <c r="N44" s="18"/>
      <c r="O44" s="421">
        <f t="shared" si="14"/>
        <v>115</v>
      </c>
      <c r="P44" s="39"/>
      <c r="Q44" s="39"/>
      <c r="R44" s="39"/>
      <c r="S44" s="39"/>
      <c r="T44" s="39"/>
      <c r="U44" s="39"/>
    </row>
    <row r="45" spans="1:21" ht="12.75">
      <c r="A45" s="39"/>
      <c r="B45" s="350" t="s">
        <v>654</v>
      </c>
      <c r="C45" s="40"/>
      <c r="D45" s="40"/>
      <c r="E45" s="419"/>
      <c r="F45" s="472">
        <v>100</v>
      </c>
      <c r="G45" s="125" t="s">
        <v>591</v>
      </c>
      <c r="H45" s="39"/>
      <c r="I45" s="39"/>
      <c r="J45" s="39"/>
      <c r="K45" s="39"/>
      <c r="L45" s="56" t="s">
        <v>42</v>
      </c>
      <c r="M45" s="18"/>
      <c r="N45" s="18"/>
      <c r="O45" s="421">
        <f t="shared" si="14"/>
        <v>400</v>
      </c>
      <c r="P45" s="39"/>
      <c r="Q45" s="39"/>
      <c r="R45" s="39"/>
      <c r="S45" s="39"/>
      <c r="T45" s="39"/>
      <c r="U45" s="39"/>
    </row>
    <row r="46" spans="1:21" ht="12.75">
      <c r="A46" s="39"/>
      <c r="B46" s="50"/>
      <c r="C46" s="50"/>
      <c r="D46" s="50"/>
      <c r="E46" s="50"/>
      <c r="F46" s="245"/>
      <c r="G46" s="50"/>
      <c r="H46" s="39"/>
      <c r="I46" s="39"/>
      <c r="J46" s="39"/>
      <c r="K46" s="39"/>
      <c r="L46" s="56" t="s">
        <v>66</v>
      </c>
      <c r="M46" s="18"/>
      <c r="N46" s="18"/>
      <c r="O46" s="421">
        <f t="shared" si="14"/>
        <v>25</v>
      </c>
      <c r="P46" s="39"/>
      <c r="Q46" s="39"/>
      <c r="R46" s="39"/>
      <c r="S46" s="39"/>
      <c r="T46" s="39"/>
      <c r="U46" s="39"/>
    </row>
    <row r="47" spans="1:21" ht="12.75">
      <c r="A47" s="39"/>
      <c r="B47" s="50"/>
      <c r="C47" s="50"/>
      <c r="D47" s="50"/>
      <c r="E47" s="50"/>
      <c r="F47" s="50"/>
      <c r="G47" s="50"/>
      <c r="H47" s="39"/>
      <c r="I47" s="39"/>
      <c r="J47" s="39"/>
      <c r="K47" s="39"/>
      <c r="L47" s="27" t="s">
        <v>69</v>
      </c>
      <c r="M47" s="17"/>
      <c r="N47" s="17"/>
      <c r="O47" s="422">
        <f t="shared" si="14"/>
        <v>200</v>
      </c>
      <c r="P47" s="39"/>
      <c r="Q47" s="39"/>
      <c r="R47" s="39"/>
      <c r="S47" s="39"/>
      <c r="T47" s="39"/>
      <c r="U47" s="39"/>
    </row>
    <row r="48" spans="1:21" ht="12.75">
      <c r="A48" s="39"/>
      <c r="B48" s="50"/>
      <c r="D48" s="50"/>
      <c r="E48" s="50"/>
      <c r="F48" s="50"/>
      <c r="G48" s="5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2.75">
      <c r="A49" s="39"/>
      <c r="B49" s="50"/>
      <c r="C49" s="50"/>
      <c r="D49" s="50"/>
      <c r="E49" s="50"/>
      <c r="F49" s="50"/>
      <c r="G49" s="5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2.75">
      <c r="A50" s="39"/>
      <c r="B50" s="50"/>
      <c r="C50" s="50"/>
      <c r="D50" s="50"/>
      <c r="E50" s="50"/>
      <c r="F50" s="50"/>
      <c r="G50" s="5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2.75">
      <c r="A51" s="39"/>
      <c r="B51" s="50"/>
      <c r="C51" s="50"/>
      <c r="D51" s="50"/>
      <c r="E51" s="50"/>
      <c r="F51" s="50"/>
      <c r="G51" s="5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2.75">
      <c r="A52" s="39"/>
      <c r="B52" s="50"/>
      <c r="C52" s="50"/>
      <c r="D52" s="50"/>
      <c r="E52" s="50"/>
      <c r="F52" s="50"/>
      <c r="G52" s="5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2.75">
      <c r="A53" s="39"/>
      <c r="B53" s="50"/>
      <c r="C53" s="50"/>
      <c r="D53" s="50"/>
      <c r="E53" s="50"/>
      <c r="F53" s="50"/>
      <c r="G53" s="5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2.75">
      <c r="A54" s="39"/>
      <c r="B54" s="50"/>
      <c r="C54" s="50"/>
      <c r="D54" s="50"/>
      <c r="E54" s="50"/>
      <c r="F54" s="50"/>
      <c r="G54" s="5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2.75">
      <c r="A55" s="39"/>
      <c r="B55" s="50"/>
      <c r="C55" s="50"/>
      <c r="D55" s="50"/>
      <c r="E55" s="50"/>
      <c r="F55" s="50"/>
      <c r="G55" s="5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2.75">
      <c r="A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thickBot="1">
      <c r="A59" s="39"/>
      <c r="B59" s="39"/>
      <c r="C59" s="39"/>
      <c r="D59" s="39"/>
      <c r="E59" s="811" t="s">
        <v>172</v>
      </c>
      <c r="F59" s="812"/>
      <c r="G59" s="812"/>
      <c r="H59" s="813"/>
      <c r="I59" s="39"/>
      <c r="J59" s="39"/>
      <c r="K59" s="39"/>
      <c r="L59" s="811" t="s">
        <v>171</v>
      </c>
      <c r="M59" s="812"/>
      <c r="N59" s="812"/>
      <c r="O59" s="813"/>
      <c r="P59" s="39"/>
      <c r="Q59" s="39"/>
      <c r="R59" s="811" t="s">
        <v>170</v>
      </c>
      <c r="S59" s="812"/>
      <c r="T59" s="812"/>
      <c r="U59" s="813"/>
    </row>
    <row r="60" spans="1:21" ht="12.75">
      <c r="A60" s="39"/>
      <c r="B60" s="39"/>
      <c r="C60" s="39"/>
      <c r="D60" s="39"/>
      <c r="E60" s="56"/>
      <c r="F60" s="18"/>
      <c r="G60" s="18"/>
      <c r="H60" s="57"/>
      <c r="I60" s="39"/>
      <c r="J60" s="39"/>
      <c r="K60" s="39"/>
      <c r="L60" s="56"/>
      <c r="M60" s="18"/>
      <c r="N60" s="18"/>
      <c r="O60" s="57"/>
      <c r="P60" s="39"/>
      <c r="Q60" s="39"/>
      <c r="R60" s="56"/>
      <c r="S60" s="18"/>
      <c r="T60" s="18"/>
      <c r="U60" s="57"/>
    </row>
    <row r="61" spans="1:21" ht="12.75">
      <c r="A61" s="39"/>
      <c r="B61" s="39"/>
      <c r="C61" s="39"/>
      <c r="D61" s="39"/>
      <c r="E61" s="56" t="s">
        <v>0</v>
      </c>
      <c r="F61" s="18"/>
      <c r="G61" s="18"/>
      <c r="H61" s="58">
        <v>70</v>
      </c>
      <c r="I61" s="39"/>
      <c r="J61" s="39"/>
      <c r="K61" s="39"/>
      <c r="L61" s="56" t="s">
        <v>0</v>
      </c>
      <c r="M61" s="18"/>
      <c r="N61" s="18"/>
      <c r="O61" s="58">
        <v>65</v>
      </c>
      <c r="P61" s="39"/>
      <c r="Q61" s="39"/>
      <c r="R61" s="56" t="s">
        <v>0</v>
      </c>
      <c r="S61" s="18"/>
      <c r="T61" s="18"/>
      <c r="U61" s="58">
        <v>60</v>
      </c>
    </row>
    <row r="62" spans="1:21" ht="12.75">
      <c r="A62" s="39"/>
      <c r="B62" s="39"/>
      <c r="C62" s="39"/>
      <c r="D62" s="39"/>
      <c r="E62" s="56" t="s">
        <v>24</v>
      </c>
      <c r="F62" s="18"/>
      <c r="G62" s="18"/>
      <c r="H62" s="58">
        <v>200</v>
      </c>
      <c r="I62" s="39"/>
      <c r="J62" s="39"/>
      <c r="K62" s="39"/>
      <c r="L62" s="56" t="s">
        <v>24</v>
      </c>
      <c r="M62" s="18"/>
      <c r="N62" s="18"/>
      <c r="O62" s="58">
        <v>200</v>
      </c>
      <c r="P62" s="39"/>
      <c r="Q62" s="39"/>
      <c r="R62" s="56" t="s">
        <v>24</v>
      </c>
      <c r="S62" s="18"/>
      <c r="T62" s="18"/>
      <c r="U62" s="58">
        <v>200</v>
      </c>
    </row>
    <row r="63" spans="1:21" ht="12.75">
      <c r="A63" s="39"/>
      <c r="B63" s="39"/>
      <c r="C63" s="39"/>
      <c r="D63" s="39"/>
      <c r="E63" s="56" t="s">
        <v>25</v>
      </c>
      <c r="F63" s="18"/>
      <c r="G63" s="18"/>
      <c r="H63" s="58">
        <v>35</v>
      </c>
      <c r="I63" s="39"/>
      <c r="J63" s="39"/>
      <c r="K63" s="39"/>
      <c r="L63" s="56" t="s">
        <v>25</v>
      </c>
      <c r="M63" s="18"/>
      <c r="N63" s="18"/>
      <c r="O63" s="58">
        <v>35</v>
      </c>
      <c r="P63" s="39"/>
      <c r="Q63" s="39"/>
      <c r="R63" s="56" t="s">
        <v>25</v>
      </c>
      <c r="S63" s="18"/>
      <c r="T63" s="18"/>
      <c r="U63" s="58">
        <v>35</v>
      </c>
    </row>
    <row r="64" spans="1:21" ht="12.75">
      <c r="A64" s="39"/>
      <c r="B64" s="39"/>
      <c r="C64" s="39"/>
      <c r="D64" s="39"/>
      <c r="E64" s="56" t="s">
        <v>26</v>
      </c>
      <c r="F64" s="18"/>
      <c r="G64" s="18"/>
      <c r="H64" s="58">
        <v>0.25</v>
      </c>
      <c r="I64" s="39"/>
      <c r="J64" s="39"/>
      <c r="K64" s="39"/>
      <c r="L64" s="56" t="s">
        <v>26</v>
      </c>
      <c r="M64" s="18"/>
      <c r="N64" s="18"/>
      <c r="O64" s="58">
        <v>0.25</v>
      </c>
      <c r="P64" s="39"/>
      <c r="Q64" s="39"/>
      <c r="R64" s="56" t="s">
        <v>26</v>
      </c>
      <c r="S64" s="18"/>
      <c r="T64" s="18"/>
      <c r="U64" s="58">
        <v>0.25</v>
      </c>
    </row>
    <row r="65" spans="1:21" ht="12.75">
      <c r="A65" s="39"/>
      <c r="B65" s="39"/>
      <c r="C65" s="39"/>
      <c r="D65" s="39"/>
      <c r="E65" s="56" t="s">
        <v>27</v>
      </c>
      <c r="F65" s="18"/>
      <c r="G65" s="18"/>
      <c r="H65" s="58">
        <v>20</v>
      </c>
      <c r="I65" s="39"/>
      <c r="J65" s="39"/>
      <c r="K65" s="39"/>
      <c r="L65" s="56" t="s">
        <v>27</v>
      </c>
      <c r="M65" s="18"/>
      <c r="N65" s="18"/>
      <c r="O65" s="58">
        <v>25</v>
      </c>
      <c r="P65" s="39"/>
      <c r="Q65" s="39"/>
      <c r="R65" s="56" t="s">
        <v>27</v>
      </c>
      <c r="S65" s="18"/>
      <c r="T65" s="18"/>
      <c r="U65" s="58">
        <v>25</v>
      </c>
    </row>
    <row r="66" spans="1:21" ht="12.75">
      <c r="A66" s="39"/>
      <c r="B66" s="39"/>
      <c r="C66" s="39"/>
      <c r="D66" s="39"/>
      <c r="E66" s="56" t="s">
        <v>28</v>
      </c>
      <c r="F66" s="18"/>
      <c r="G66" s="18"/>
      <c r="H66" s="58">
        <v>20</v>
      </c>
      <c r="I66" s="39"/>
      <c r="J66" s="39"/>
      <c r="K66" s="39"/>
      <c r="L66" s="56" t="s">
        <v>28</v>
      </c>
      <c r="M66" s="18"/>
      <c r="N66" s="18"/>
      <c r="O66" s="58">
        <v>20</v>
      </c>
      <c r="P66" s="39"/>
      <c r="Q66" s="39"/>
      <c r="R66" s="56" t="s">
        <v>28</v>
      </c>
      <c r="S66" s="18"/>
      <c r="T66" s="18"/>
      <c r="U66" s="58">
        <v>20</v>
      </c>
    </row>
    <row r="67" spans="1:21" ht="12.75">
      <c r="A67" s="39"/>
      <c r="B67" s="39"/>
      <c r="C67" s="39"/>
      <c r="D67" s="39"/>
      <c r="E67" s="56" t="s">
        <v>29</v>
      </c>
      <c r="F67" s="18"/>
      <c r="G67" s="18"/>
      <c r="H67" s="58">
        <v>10</v>
      </c>
      <c r="I67" s="39"/>
      <c r="J67" s="39"/>
      <c r="K67" s="39"/>
      <c r="L67" s="56" t="s">
        <v>29</v>
      </c>
      <c r="M67" s="18"/>
      <c r="N67" s="18"/>
      <c r="O67" s="58">
        <v>10</v>
      </c>
      <c r="P67" s="39"/>
      <c r="Q67" s="39"/>
      <c r="R67" s="56" t="s">
        <v>29</v>
      </c>
      <c r="S67" s="18"/>
      <c r="T67" s="18"/>
      <c r="U67" s="58">
        <v>10</v>
      </c>
    </row>
    <row r="68" spans="1:21" ht="12.75">
      <c r="A68" s="39"/>
      <c r="B68" s="39"/>
      <c r="C68" s="39"/>
      <c r="D68" s="39"/>
      <c r="E68" s="56" t="s">
        <v>30</v>
      </c>
      <c r="F68" s="18"/>
      <c r="G68" s="18"/>
      <c r="H68" s="58">
        <v>0.25</v>
      </c>
      <c r="I68" s="39"/>
      <c r="J68" s="39"/>
      <c r="K68" s="39"/>
      <c r="L68" s="56" t="s">
        <v>30</v>
      </c>
      <c r="M68" s="18"/>
      <c r="N68" s="18"/>
      <c r="O68" s="58">
        <v>0.25</v>
      </c>
      <c r="P68" s="39"/>
      <c r="Q68" s="39"/>
      <c r="R68" s="56" t="s">
        <v>30</v>
      </c>
      <c r="S68" s="18"/>
      <c r="T68" s="18"/>
      <c r="U68" s="58">
        <v>0.25</v>
      </c>
    </row>
    <row r="69" spans="1:21" ht="12.75">
      <c r="A69" s="39"/>
      <c r="B69" s="39"/>
      <c r="C69" s="39"/>
      <c r="D69" s="39"/>
      <c r="E69" s="56" t="s">
        <v>31</v>
      </c>
      <c r="F69" s="18"/>
      <c r="G69" s="18"/>
      <c r="H69" s="58">
        <v>115</v>
      </c>
      <c r="I69" s="39"/>
      <c r="J69" s="39"/>
      <c r="K69" s="39"/>
      <c r="L69" s="56" t="s">
        <v>31</v>
      </c>
      <c r="M69" s="18"/>
      <c r="N69" s="18"/>
      <c r="O69" s="58">
        <v>115</v>
      </c>
      <c r="P69" s="39"/>
      <c r="Q69" s="39"/>
      <c r="R69" s="56" t="s">
        <v>31</v>
      </c>
      <c r="S69" s="18"/>
      <c r="T69" s="18"/>
      <c r="U69" s="58">
        <v>115</v>
      </c>
    </row>
    <row r="70" spans="1:21" ht="12.75">
      <c r="A70" s="39"/>
      <c r="B70" s="39"/>
      <c r="C70" s="39"/>
      <c r="D70" s="39"/>
      <c r="E70" s="56" t="s">
        <v>42</v>
      </c>
      <c r="F70" s="18"/>
      <c r="G70" s="18"/>
      <c r="H70" s="58">
        <v>400</v>
      </c>
      <c r="I70" s="39"/>
      <c r="J70" s="39"/>
      <c r="K70" s="39"/>
      <c r="L70" s="56" t="s">
        <v>42</v>
      </c>
      <c r="M70" s="18"/>
      <c r="N70" s="18"/>
      <c r="O70" s="58">
        <v>400</v>
      </c>
      <c r="P70" s="39"/>
      <c r="Q70" s="39"/>
      <c r="R70" s="56" t="s">
        <v>42</v>
      </c>
      <c r="S70" s="18"/>
      <c r="T70" s="18"/>
      <c r="U70" s="58">
        <v>400</v>
      </c>
    </row>
    <row r="71" spans="1:21" ht="12.75">
      <c r="A71" s="39"/>
      <c r="B71" s="39"/>
      <c r="C71" s="39"/>
      <c r="D71" s="39"/>
      <c r="E71" s="56" t="s">
        <v>66</v>
      </c>
      <c r="F71" s="18"/>
      <c r="G71" s="18"/>
      <c r="H71" s="58">
        <v>25</v>
      </c>
      <c r="I71" s="39"/>
      <c r="J71" s="39"/>
      <c r="K71" s="39"/>
      <c r="L71" s="56" t="s">
        <v>66</v>
      </c>
      <c r="M71" s="18"/>
      <c r="N71" s="18"/>
      <c r="O71" s="58">
        <v>25</v>
      </c>
      <c r="P71" s="39"/>
      <c r="Q71" s="39"/>
      <c r="R71" s="56" t="s">
        <v>66</v>
      </c>
      <c r="S71" s="18"/>
      <c r="T71" s="18"/>
      <c r="U71" s="58">
        <v>25</v>
      </c>
    </row>
    <row r="72" spans="1:21" ht="12.75">
      <c r="A72" s="39"/>
      <c r="B72" s="39"/>
      <c r="C72" s="39"/>
      <c r="D72" s="39"/>
      <c r="E72" s="27" t="s">
        <v>69</v>
      </c>
      <c r="F72" s="17"/>
      <c r="G72" s="17"/>
      <c r="H72" s="59">
        <v>200</v>
      </c>
      <c r="I72" s="39"/>
      <c r="J72" s="39"/>
      <c r="K72" s="39"/>
      <c r="L72" s="27" t="s">
        <v>69</v>
      </c>
      <c r="M72" s="17"/>
      <c r="N72" s="17"/>
      <c r="O72" s="59">
        <v>200</v>
      </c>
      <c r="P72" s="39"/>
      <c r="Q72" s="39"/>
      <c r="R72" s="27" t="s">
        <v>69</v>
      </c>
      <c r="S72" s="17"/>
      <c r="T72" s="17"/>
      <c r="U72" s="59">
        <v>200</v>
      </c>
    </row>
    <row r="73" spans="1:21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2.7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</row>
    <row r="75" spans="1:21" ht="12.7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</row>
    <row r="76" spans="1:21" ht="12.7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</row>
    <row r="77" spans="1:21" ht="12.7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ht="12.7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ht="12.7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ht="12.75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</row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</sheetData>
  <sheetProtection/>
  <mergeCells count="21">
    <mergeCell ref="R16:S16"/>
    <mergeCell ref="H16:I16"/>
    <mergeCell ref="J16:K16"/>
    <mergeCell ref="L16:M16"/>
    <mergeCell ref="N16:O16"/>
    <mergeCell ref="F16:G16"/>
    <mergeCell ref="F15:G15"/>
    <mergeCell ref="H15:I15"/>
    <mergeCell ref="J15:K15"/>
    <mergeCell ref="L15:M15"/>
    <mergeCell ref="P16:Q16"/>
    <mergeCell ref="B34:G34"/>
    <mergeCell ref="T16:U16"/>
    <mergeCell ref="T15:U15"/>
    <mergeCell ref="E59:H59"/>
    <mergeCell ref="R59:U59"/>
    <mergeCell ref="N15:O15"/>
    <mergeCell ref="P15:Q15"/>
    <mergeCell ref="R15:S15"/>
    <mergeCell ref="L59:O59"/>
    <mergeCell ref="L34:O34"/>
  </mergeCells>
  <conditionalFormatting sqref="G32 I32 K32 M32 O32 Q32 S32 U32">
    <cfRule type="cellIs" priority="1" dxfId="0" operator="greaterThan" stopIfTrue="1">
      <formula>1.001</formula>
    </cfRule>
    <cfRule type="cellIs" priority="2" dxfId="0" operator="between" stopIfTrue="1">
      <formula>0</formula>
      <formula>0.9999</formula>
    </cfRule>
  </conditionalFormatting>
  <printOptions/>
  <pageMargins left="0.25" right="0.5" top="0.75" bottom="0.75" header="0.5" footer="0.5"/>
  <pageSetup fitToHeight="1" fitToWidth="1" horizontalDpi="600" verticalDpi="600" orientation="landscape" paperSize="17" scale="96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Payestimate Worksheet</dc:title>
  <dc:subject/>
  <dc:creator>KYTC</dc:creator>
  <cp:keywords/>
  <dc:description/>
  <cp:lastModifiedBy>Asher, Bart  (KYTC-WSC)</cp:lastModifiedBy>
  <cp:lastPrinted>2012-02-09T17:27:14Z</cp:lastPrinted>
  <dcterms:created xsi:type="dcterms:W3CDTF">2008-02-19T13:32:14Z</dcterms:created>
  <dcterms:modified xsi:type="dcterms:W3CDTF">2012-02-09T17:32:37Z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tem Numb">
    <vt:lpwstr/>
  </property>
  <property fmtid="{D5CDD505-2E9C-101B-9397-08002B2CF9AE}" pid="4" name="Bulliten Numb">
    <vt:lpwstr>145</vt:lpwstr>
  </property>
  <property fmtid="{D5CDD505-2E9C-101B-9397-08002B2CF9AE}" pid="5" name="Rou">
    <vt:lpwstr/>
  </property>
  <property fmtid="{D5CDD505-2E9C-101B-9397-08002B2CF9AE}" pid="6" name="Coun">
    <vt:lpwstr/>
  </property>
  <property fmtid="{D5CDD505-2E9C-101B-9397-08002B2CF9AE}" pid="7" name="Catego">
    <vt:lpwstr>Supporting Document</vt:lpwstr>
  </property>
  <property fmtid="{D5CDD505-2E9C-101B-9397-08002B2CF9AE}" pid="8" name="Priori">
    <vt:lpwstr/>
  </property>
  <property fmtid="{D5CDD505-2E9C-101B-9397-08002B2CF9AE}" pid="9" name="Bo">
    <vt:lpwstr/>
  </property>
  <property fmtid="{D5CDD505-2E9C-101B-9397-08002B2CF9AE}" pid="10" name="Predecesso">
    <vt:lpwstr/>
  </property>
  <property fmtid="{D5CDD505-2E9C-101B-9397-08002B2CF9AE}" pid="11" name="TaskStat">
    <vt:lpwstr/>
  </property>
</Properties>
</file>